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0" windowWidth="13470" windowHeight="13410" tabRatio="824" activeTab="1"/>
  </bookViews>
  <sheets>
    <sheet name="Instructions" sheetId="1" r:id="rId1"/>
    <sheet name="Step 1 - Milk Income" sheetId="2" r:id="rId2"/>
    <sheet name="Step 2 - Annual Cash Budget" sheetId="3" r:id="rId3"/>
    <sheet name="Step 3 - Sensitivity Table" sheetId="4" r:id="rId4"/>
    <sheet name="Step 4 - Forecast Budget" sheetId="5" r:id="rId5"/>
    <sheet name="Step 5 - Monthly Actuals" sheetId="6" r:id="rId6"/>
    <sheet name="Appendix A - Detail Exp Sheet" sheetId="7" r:id="rId7"/>
    <sheet name="Appendix B - Graphs Worksheet" sheetId="8" r:id="rId8"/>
    <sheet name="Milk supply curve" sheetId="9" r:id="rId9"/>
    <sheet name="Helpful Tips" sheetId="10" r:id="rId10"/>
  </sheets>
  <definedNames>
    <definedName name="_xlnm.Print_Area" localSheetId="6">'Appendix A - Detail Exp Sheet'!$A$1:$E$116</definedName>
    <definedName name="_xlnm.Print_Area" localSheetId="7">'Appendix B - Graphs Worksheet'!$A$1:$E$69</definedName>
    <definedName name="_xlnm.Print_Area" localSheetId="9">'Helpful Tips'!$A$1:$H$127</definedName>
    <definedName name="_xlnm.Print_Area" localSheetId="0">'Instructions'!$A$1:$G$36</definedName>
    <definedName name="_xlnm.Print_Area" localSheetId="1">'Step 1 - Milk Income'!$A$1:$N$23</definedName>
    <definedName name="_xlnm.Print_Area" localSheetId="2">'Step 2 - Annual Cash Budget'!$A$1:$AA$55</definedName>
    <definedName name="_xlnm.Print_Area" localSheetId="3">'Step 3 - Sensitivity Table'!$A$1:$K$27</definedName>
    <definedName name="_xlnm.Print_Area" localSheetId="4">'Step 4 - Forecast Budget'!$A$1:$X$64</definedName>
    <definedName name="_xlnm.Print_Area" localSheetId="5">'Step 5 - Monthly Actuals'!$A$1:$AW$65</definedName>
  </definedNames>
  <calcPr fullCalcOnLoad="1"/>
</workbook>
</file>

<file path=xl/comments2.xml><?xml version="1.0" encoding="utf-8"?>
<comments xmlns="http://schemas.openxmlformats.org/spreadsheetml/2006/main">
  <authors>
    <author>ballantynel</author>
    <author>Angie Fisher</author>
    <author>fishera</author>
  </authors>
  <commentList>
    <comment ref="A11" authorId="0">
      <text>
        <r>
          <rPr>
            <sz val="9"/>
            <rFont val="Arial"/>
            <family val="2"/>
          </rPr>
          <t>Estimated kgs milksolids produced each month</t>
        </r>
      </text>
    </comment>
    <comment ref="A13" authorId="1">
      <text>
        <r>
          <rPr>
            <sz val="9"/>
            <rFont val="Tahoma"/>
            <family val="2"/>
          </rPr>
          <t>Refer to the latest email correspondence from Miraka 
to ensure that you are using the latest rates.
See example at end of advance rate row (column O).</t>
        </r>
      </text>
    </comment>
    <comment ref="A18" authorId="1">
      <text>
        <r>
          <rPr>
            <sz val="9"/>
            <rFont val="Tahoma"/>
            <family val="2"/>
          </rPr>
          <t xml:space="preserve">Payment for any increase in advance on last season (change from </t>
        </r>
        <r>
          <rPr>
            <i/>
            <sz val="9"/>
            <rFont val="Tahoma"/>
            <family val="2"/>
          </rPr>
          <t>April paid May</t>
        </r>
        <r>
          <rPr>
            <sz val="9"/>
            <rFont val="Tahoma"/>
            <family val="2"/>
          </rPr>
          <t xml:space="preserve"> to </t>
        </r>
        <r>
          <rPr>
            <i/>
            <sz val="9"/>
            <rFont val="Tahoma"/>
            <family val="2"/>
          </rPr>
          <t>May paid June</t>
        </r>
        <r>
          <rPr>
            <sz val="9"/>
            <rFont val="Tahoma"/>
            <family val="2"/>
          </rPr>
          <t>) plus payment for last season's May production</t>
        </r>
      </text>
    </comment>
    <comment ref="C7" authorId="2">
      <text>
        <r>
          <rPr>
            <sz val="9"/>
            <rFont val="Arial"/>
            <family val="2"/>
          </rPr>
          <t>Input last season's production.</t>
        </r>
      </text>
    </comment>
    <comment ref="A19" authorId="0">
      <text>
        <r>
          <rPr>
            <sz val="9"/>
            <rFont val="Arial"/>
            <family val="2"/>
          </rPr>
          <t>The retrospective rate ($ per KgMS) to be paid in each month</t>
        </r>
      </text>
    </comment>
  </commentList>
</comments>
</file>

<file path=xl/comments3.xml><?xml version="1.0" encoding="utf-8"?>
<comments xmlns="http://schemas.openxmlformats.org/spreadsheetml/2006/main">
  <authors>
    <author>fishera</author>
    <author>Anne Bird</author>
    <author>Angie Fisher</author>
  </authors>
  <commentList>
    <comment ref="A12" authorId="0">
      <text>
        <r>
          <rPr>
            <sz val="8"/>
            <rFont val="Tahoma"/>
            <family val="2"/>
          </rPr>
          <t>If already taxed then do not include when estimating tax below.</t>
        </r>
      </text>
    </comment>
    <comment ref="A15" authorId="1">
      <text>
        <r>
          <rPr>
            <sz val="8"/>
            <rFont val="Arial"/>
            <family val="2"/>
          </rPr>
          <t>If already taxed then do not include when estimating tax below.</t>
        </r>
      </text>
    </comment>
    <comment ref="G3" authorId="2">
      <text>
        <r>
          <rPr>
            <sz val="9"/>
            <rFont val="Tahoma"/>
            <family val="2"/>
          </rPr>
          <t>Input number of cows on farm</t>
        </r>
      </text>
    </comment>
    <comment ref="I3" authorId="2">
      <text>
        <r>
          <rPr>
            <sz val="9"/>
            <rFont val="Tahoma"/>
            <family val="2"/>
          </rPr>
          <t>Input size of farm (hectares)</t>
        </r>
      </text>
    </comment>
  </commentList>
</comments>
</file>

<file path=xl/comments5.xml><?xml version="1.0" encoding="utf-8"?>
<comments xmlns="http://schemas.openxmlformats.org/spreadsheetml/2006/main">
  <authors>
    <author>ballantynel</author>
    <author>fishera</author>
    <author>Anne Bird</author>
    <author>Angie Fisher</author>
  </authors>
  <commentList>
    <comment ref="A5" authorId="0">
      <text>
        <r>
          <rPr>
            <sz val="9"/>
            <rFont val="Arial"/>
            <family val="2"/>
          </rPr>
          <t>Allocate income in months it is received, not produced</t>
        </r>
      </text>
    </comment>
    <comment ref="A20" authorId="0">
      <text>
        <r>
          <rPr>
            <sz val="9"/>
            <rFont val="Arial"/>
            <family val="2"/>
          </rPr>
          <t xml:space="preserve">Allocate expenses in months they are paid
</t>
        </r>
      </text>
    </comment>
    <comment ref="E45" authorId="1">
      <text>
        <r>
          <rPr>
            <sz val="9"/>
            <rFont val="Arial"/>
            <family val="2"/>
          </rPr>
          <t>Enter your overdraft interest rate in this yellow box</t>
        </r>
        <r>
          <rPr>
            <sz val="8"/>
            <rFont val="Tahoma"/>
            <family val="2"/>
          </rPr>
          <t xml:space="preserve">
</t>
        </r>
      </text>
    </comment>
    <comment ref="G45" authorId="1">
      <text>
        <r>
          <rPr>
            <sz val="9"/>
            <rFont val="Arial"/>
            <family val="2"/>
          </rPr>
          <t>Overdraft interest calculated for average balance from previous month</t>
        </r>
      </text>
    </comment>
    <comment ref="M45" authorId="1">
      <text>
        <r>
          <rPr>
            <sz val="9"/>
            <rFont val="Arial"/>
            <family val="2"/>
          </rPr>
          <t>Enter May overdraft interest</t>
        </r>
      </text>
    </comment>
    <comment ref="M53" authorId="0">
      <text>
        <r>
          <rPr>
            <sz val="9"/>
            <rFont val="Arial"/>
            <family val="2"/>
          </rPr>
          <t>If paying GST 2-monthly you will have GST for April and May to pay here in June.</t>
        </r>
      </text>
    </comment>
    <comment ref="M58" authorId="0">
      <text>
        <r>
          <rPr>
            <sz val="9"/>
            <rFont val="Arial"/>
            <family val="2"/>
          </rPr>
          <t xml:space="preserve">Enter opening bank balance here
</t>
        </r>
      </text>
    </comment>
    <comment ref="A13" authorId="1">
      <text>
        <r>
          <rPr>
            <sz val="8"/>
            <rFont val="Tahoma"/>
            <family val="2"/>
          </rPr>
          <t>If already taxed then do not include when estimating tax below.</t>
        </r>
      </text>
    </comment>
    <comment ref="A16" authorId="2">
      <text>
        <r>
          <rPr>
            <sz val="8"/>
            <rFont val="Arial"/>
            <family val="2"/>
          </rPr>
          <t>If already taxed then do not include when estimating tax below.</t>
        </r>
      </text>
    </comment>
    <comment ref="L10" authorId="3">
      <text>
        <r>
          <rPr>
            <sz val="9"/>
            <rFont val="Tahoma"/>
            <family val="2"/>
          </rPr>
          <t>Expect the check column not to balance here as the Annual Budget does not account for last season's May production.</t>
        </r>
      </text>
    </comment>
  </commentList>
</comments>
</file>

<file path=xl/comments6.xml><?xml version="1.0" encoding="utf-8"?>
<comments xmlns="http://schemas.openxmlformats.org/spreadsheetml/2006/main">
  <authors>
    <author>ballantynel</author>
    <author>fishera</author>
    <author>Anne Bird</author>
  </authors>
  <commentList>
    <comment ref="M6" authorId="0">
      <text>
        <r>
          <rPr>
            <sz val="9"/>
            <rFont val="Arial"/>
            <family val="2"/>
          </rPr>
          <t>The variance is the difference between budgeted and actual figures</t>
        </r>
      </text>
    </comment>
    <comment ref="O6" authorId="0">
      <text>
        <r>
          <rPr>
            <sz val="9"/>
            <rFont val="Arial"/>
            <family val="2"/>
          </rPr>
          <t>You only need to enter data in the 'Actual' columns for each month - the rest will self populate</t>
        </r>
      </text>
    </comment>
    <comment ref="O58" authorId="0">
      <text>
        <r>
          <rPr>
            <sz val="8"/>
            <rFont val="Arial"/>
            <family val="2"/>
          </rPr>
          <t xml:space="preserve">Enter actual opening bank balance here
</t>
        </r>
      </text>
    </comment>
    <comment ref="A13" authorId="1">
      <text>
        <r>
          <rPr>
            <sz val="8"/>
            <rFont val="Tahoma"/>
            <family val="2"/>
          </rPr>
          <t>If already taxed then do not include when estimating tax below.</t>
        </r>
      </text>
    </comment>
    <comment ref="A16" authorId="2">
      <text>
        <r>
          <rPr>
            <sz val="8"/>
            <rFont val="Arial"/>
            <family val="2"/>
          </rPr>
          <t>If already taxed then do not include when estimating tax below.</t>
        </r>
      </text>
    </comment>
  </commentList>
</comments>
</file>

<file path=xl/comments7.xml><?xml version="1.0" encoding="utf-8"?>
<comments xmlns="http://schemas.openxmlformats.org/spreadsheetml/2006/main">
  <authors>
    <author>Anne Bird</author>
  </authors>
  <commentList>
    <comment ref="B3" authorId="0">
      <text>
        <r>
          <rPr>
            <sz val="8"/>
            <rFont val="Arial"/>
            <family val="2"/>
          </rPr>
          <t>You may enter amounts directly into the "$ Total" column without using the calculations.</t>
        </r>
        <r>
          <rPr>
            <sz val="9"/>
            <rFont val="Tahoma"/>
            <family val="2"/>
          </rPr>
          <t xml:space="preserve">
</t>
        </r>
      </text>
    </comment>
    <comment ref="B59" authorId="0">
      <text>
        <r>
          <rPr>
            <sz val="8"/>
            <rFont val="Arial"/>
            <family val="2"/>
          </rPr>
          <t>You may enter amounts directly into the "$ Total" column without using the calculations.</t>
        </r>
        <r>
          <rPr>
            <sz val="9"/>
            <rFont val="Tahoma"/>
            <family val="2"/>
          </rPr>
          <t xml:space="preserve">
</t>
        </r>
      </text>
    </comment>
  </commentList>
</comments>
</file>

<file path=xl/comments9.xml><?xml version="1.0" encoding="utf-8"?>
<comments xmlns="http://schemas.openxmlformats.org/spreadsheetml/2006/main">
  <authors>
    <author>Angie Fisher</author>
  </authors>
  <commentList>
    <comment ref="K7" authorId="0">
      <text>
        <r>
          <rPr>
            <sz val="9"/>
            <rFont val="Tahoma"/>
            <family val="2"/>
          </rPr>
          <t>Average NZ production per month. Adjust to suit your district, region or Island.</t>
        </r>
      </text>
    </comment>
  </commentList>
</comments>
</file>

<file path=xl/sharedStrings.xml><?xml version="1.0" encoding="utf-8"?>
<sst xmlns="http://schemas.openxmlformats.org/spreadsheetml/2006/main" count="501" uniqueCount="309">
  <si>
    <t>Annual Cash Budget</t>
  </si>
  <si>
    <t>Farm Details:</t>
  </si>
  <si>
    <t>Income</t>
  </si>
  <si>
    <t>Dairy Cash Income</t>
  </si>
  <si>
    <t>Net Dairy Cash Income</t>
  </si>
  <si>
    <t>Total Income</t>
  </si>
  <si>
    <t>Expenses</t>
  </si>
  <si>
    <t>Farm dairy</t>
  </si>
  <si>
    <t>Young and dry stock grazing</t>
  </si>
  <si>
    <t>Winter cow grazing</t>
  </si>
  <si>
    <t>Run-off lease</t>
  </si>
  <si>
    <t>Irrigation</t>
  </si>
  <si>
    <t>Name:</t>
  </si>
  <si>
    <t>Budget Period</t>
  </si>
  <si>
    <t>to</t>
  </si>
  <si>
    <t>kgMS</t>
  </si>
  <si>
    <t>cows</t>
  </si>
  <si>
    <t>ha</t>
  </si>
  <si>
    <t>kgMS/cow</t>
  </si>
  <si>
    <t>kgMS/ha</t>
  </si>
  <si>
    <t>cows/ha</t>
  </si>
  <si>
    <t>$ Total</t>
  </si>
  <si>
    <t>$/kgMS</t>
  </si>
  <si>
    <t>$/cow</t>
  </si>
  <si>
    <t>$/ha</t>
  </si>
  <si>
    <t>Share of milk cheque received</t>
  </si>
  <si>
    <t>kgMS   x   $</t>
  </si>
  <si>
    <t>/kgMS</t>
  </si>
  <si>
    <t>/kgMs</t>
  </si>
  <si>
    <r>
      <t xml:space="preserve">Net livestock sales </t>
    </r>
    <r>
      <rPr>
        <sz val="8"/>
        <color indexed="8"/>
        <rFont val="Arial"/>
        <family val="2"/>
      </rPr>
      <t>(calves + culls + other - purchases)</t>
    </r>
  </si>
  <si>
    <t>Wages</t>
  </si>
  <si>
    <t>Animal health</t>
  </si>
  <si>
    <t>Breeding and herd improvement</t>
  </si>
  <si>
    <r>
      <t xml:space="preserve">Electricity </t>
    </r>
    <r>
      <rPr>
        <sz val="8"/>
        <color indexed="8"/>
        <rFont val="Arial"/>
        <family val="2"/>
      </rPr>
      <t>(farm dairy, water supply)</t>
    </r>
  </si>
  <si>
    <t>Supplements purchased</t>
  </si>
  <si>
    <t>Weed and pest</t>
  </si>
  <si>
    <t>Vehicles and fuel</t>
  </si>
  <si>
    <t>Regrassing and cropping</t>
  </si>
  <si>
    <t>Freight and general farm expenses</t>
  </si>
  <si>
    <t>Insurance</t>
  </si>
  <si>
    <t>ACC</t>
  </si>
  <si>
    <t>Rates</t>
  </si>
  <si>
    <t>Total Farm Working Expenses</t>
  </si>
  <si>
    <t>Overdraft Interest</t>
  </si>
  <si>
    <t>Term Interest (mortgage)</t>
  </si>
  <si>
    <t>Principal Repayments</t>
  </si>
  <si>
    <t>Drawings</t>
  </si>
  <si>
    <t>Total Expenses</t>
  </si>
  <si>
    <t>Cash Surplus / Deficit</t>
  </si>
  <si>
    <t>$/kgMs</t>
  </si>
  <si>
    <r>
      <t xml:space="preserve">Supplements made </t>
    </r>
    <r>
      <rPr>
        <sz val="8"/>
        <color indexed="8"/>
        <rFont val="Arial"/>
        <family val="2"/>
      </rPr>
      <t>(incl. Contractors)</t>
    </r>
  </si>
  <si>
    <r>
      <t xml:space="preserve">Fertiliser </t>
    </r>
    <r>
      <rPr>
        <sz val="8"/>
        <color indexed="8"/>
        <rFont val="Arial"/>
        <family val="2"/>
      </rPr>
      <t>(incl. N)</t>
    </r>
  </si>
  <si>
    <r>
      <t xml:space="preserve">R&amp;M </t>
    </r>
    <r>
      <rPr>
        <sz val="8"/>
        <color indexed="8"/>
        <rFont val="Arial"/>
        <family val="2"/>
      </rPr>
      <t>(land, buildings, plant, machinery)</t>
    </r>
  </si>
  <si>
    <r>
      <t xml:space="preserve">Administration </t>
    </r>
    <r>
      <rPr>
        <sz val="8"/>
        <color indexed="8"/>
        <rFont val="Arial"/>
        <family val="2"/>
      </rPr>
      <t>e.g. accountant, consultant, phone</t>
    </r>
  </si>
  <si>
    <r>
      <t xml:space="preserve">Other expenses </t>
    </r>
    <r>
      <rPr>
        <sz val="8"/>
        <color indexed="8"/>
        <rFont val="Arial"/>
        <family val="2"/>
      </rPr>
      <t>e.g. non-dairy expenses, off-farm expenses</t>
    </r>
  </si>
  <si>
    <r>
      <t xml:space="preserve">Rent </t>
    </r>
    <r>
      <rPr>
        <sz val="8"/>
        <color indexed="8"/>
        <rFont val="Arial"/>
        <family val="2"/>
      </rPr>
      <t>e.g. milking, land lease (excludes run-off), cow lease</t>
    </r>
  </si>
  <si>
    <r>
      <t>Capital transactions</t>
    </r>
    <r>
      <rPr>
        <sz val="8"/>
        <color indexed="8"/>
        <rFont val="Arial"/>
        <family val="2"/>
      </rPr>
      <t xml:space="preserve"> (purchases less sales e.g. land, shares, machinery)</t>
    </r>
  </si>
  <si>
    <r>
      <rPr>
        <b/>
        <sz val="8"/>
        <color indexed="50"/>
        <rFont val="Arial"/>
        <family val="2"/>
      </rPr>
      <t>* Estimating Tax</t>
    </r>
    <r>
      <rPr>
        <sz val="8"/>
        <color indexed="9"/>
        <rFont val="Arial"/>
        <family val="2"/>
      </rPr>
      <t xml:space="preserve">
  </t>
    </r>
    <r>
      <rPr>
        <b/>
        <sz val="8"/>
        <color indexed="9"/>
        <rFont val="Arial"/>
        <family val="2"/>
      </rPr>
      <t>Taxable profit / loss = Total Income - FWE - other expenses - rent - interest - depreciation
  Estimated tax payment / refund = Taxable profit / loss x estimated tax rate
  Ask your accountant as this is an estimate only. It does not allow for other adjustments e.g. livestock valuation.</t>
    </r>
  </si>
  <si>
    <t>Use the Detail Expense Worksheet in the Appendix if you prefer (note this will not update the expenses sheet below)</t>
  </si>
  <si>
    <t>Detail Expense Worksheet</t>
  </si>
  <si>
    <t>Calculations</t>
  </si>
  <si>
    <t>Comments</t>
  </si>
  <si>
    <t>Weekly rate $</t>
  </si>
  <si>
    <t>x no. Weeks</t>
  </si>
  <si>
    <t>Fulltime</t>
  </si>
  <si>
    <t>Relief milker</t>
  </si>
  <si>
    <t>Casual worker</t>
  </si>
  <si>
    <t>Cost per item</t>
  </si>
  <si>
    <t>Dry cow therapy</t>
  </si>
  <si>
    <t>Mastitis treatments</t>
  </si>
  <si>
    <t>Lepto vaccination</t>
  </si>
  <si>
    <t>Zinc treatments</t>
  </si>
  <si>
    <t>Lice</t>
  </si>
  <si>
    <t>Drench</t>
  </si>
  <si>
    <t>Penicillin</t>
  </si>
  <si>
    <t>Bloat treatment</t>
  </si>
  <si>
    <t>Vaccines</t>
  </si>
  <si>
    <t>Minerals</t>
  </si>
  <si>
    <t>Breding and herd improvement</t>
  </si>
  <si>
    <t>Artificial Insemination</t>
  </si>
  <si>
    <t>Herd testing</t>
  </si>
  <si>
    <t>Leased Bulls</t>
  </si>
  <si>
    <t>Pregnancy testing</t>
  </si>
  <si>
    <t>x no. Cows</t>
  </si>
  <si>
    <t>Supplements made (incl. Contractors)</t>
  </si>
  <si>
    <t>$ Cost per unit</t>
  </si>
  <si>
    <t>Maize silage</t>
  </si>
  <si>
    <t>Grass silage (pit)</t>
  </si>
  <si>
    <t>Grass silage (baled)</t>
  </si>
  <si>
    <t>Maize</t>
  </si>
  <si>
    <t>PKE</t>
  </si>
  <si>
    <t>Meals / concentrates</t>
  </si>
  <si>
    <t>x no. Units</t>
  </si>
  <si>
    <t>Fertiliser (incl. N)</t>
  </si>
  <si>
    <t>Tonnes</t>
  </si>
  <si>
    <t>x $/tonne</t>
  </si>
  <si>
    <t>Spring</t>
  </si>
  <si>
    <t>Autumn</t>
  </si>
  <si>
    <t>Lime</t>
  </si>
  <si>
    <t>Nitrogen</t>
  </si>
  <si>
    <t>Soil tests</t>
  </si>
  <si>
    <t>Regrassing &amp; cropping</t>
  </si>
  <si>
    <t>Pasture renewal (seed, spray, cultivation, contractor)</t>
  </si>
  <si>
    <t>Winter crop</t>
  </si>
  <si>
    <t>$ / ha</t>
  </si>
  <si>
    <t>x no. Ha</t>
  </si>
  <si>
    <t xml:space="preserve">Vehicles &amp; fuel </t>
  </si>
  <si>
    <t>Enter item x quantity or totals</t>
  </si>
  <si>
    <t>Tractor maintenance</t>
  </si>
  <si>
    <t>Bike maintenance</t>
  </si>
  <si>
    <t>Ute maintenance</t>
  </si>
  <si>
    <t>Diesel</t>
  </si>
  <si>
    <t>Petrol</t>
  </si>
  <si>
    <t>WOFs, regos and Road User Charges</t>
  </si>
  <si>
    <t>R&amp;M (land, buildings, plant, machinery)</t>
  </si>
  <si>
    <t>Shed, yards, tanker track</t>
  </si>
  <si>
    <t>Races</t>
  </si>
  <si>
    <t>Fences</t>
  </si>
  <si>
    <t>Troughs &amp; water supply</t>
  </si>
  <si>
    <t>Buildings</t>
  </si>
  <si>
    <t>Milk plant maintenance</t>
  </si>
  <si>
    <t>Administration</t>
  </si>
  <si>
    <t>Protective clothing</t>
  </si>
  <si>
    <t>Freight</t>
  </si>
  <si>
    <t>Dog and horse feed</t>
  </si>
  <si>
    <t>Accountant</t>
  </si>
  <si>
    <t>Farm consultant</t>
  </si>
  <si>
    <t>Phone / communication</t>
  </si>
  <si>
    <t>Lawyer</t>
  </si>
  <si>
    <t>Postage</t>
  </si>
  <si>
    <t>Newspapers / stationery</t>
  </si>
  <si>
    <t>Resource consent fees</t>
  </si>
  <si>
    <t>Production</t>
  </si>
  <si>
    <t>Farm working expenses</t>
  </si>
  <si>
    <t xml:space="preserve"> Cash surplus / deficit sensitivity table</t>
  </si>
  <si>
    <t>Payout</t>
  </si>
  <si>
    <r>
      <t xml:space="preserve">Based on Annual Cash Budget changes to production and payout. Table displays Cash surplus or deficit scenarios. </t>
    </r>
    <r>
      <rPr>
        <b/>
        <sz val="10"/>
        <color indexed="8"/>
        <rFont val="Arial"/>
        <family val="2"/>
      </rPr>
      <t>Tax is not taken into account and will vary.</t>
    </r>
  </si>
  <si>
    <r>
      <t xml:space="preserve">Based on Annual Cash Budget changes to FWEs and payout. Table displays Cash surplus or deficit scenarios. </t>
    </r>
    <r>
      <rPr>
        <b/>
        <sz val="10"/>
        <color indexed="8"/>
        <rFont val="Arial"/>
        <family val="2"/>
      </rPr>
      <t>Tax is not taken into account and will vary.</t>
    </r>
  </si>
  <si>
    <t>Total income scenarios for production and payout</t>
  </si>
  <si>
    <t>Total expenses</t>
  </si>
  <si>
    <t>Cash surplus / deficit scenarios</t>
  </si>
  <si>
    <t>Total income scenarios for Farm working expenses and payout</t>
  </si>
  <si>
    <t>Farm working expenses variance</t>
  </si>
  <si>
    <t xml:space="preserve"> Milksolids and dividend cashflow</t>
  </si>
  <si>
    <t>This seasons production</t>
  </si>
  <si>
    <t>Last seasons production</t>
  </si>
  <si>
    <r>
      <t xml:space="preserve">Production Month </t>
    </r>
    <r>
      <rPr>
        <sz val="8"/>
        <color indexed="9"/>
        <rFont val="Arial"/>
        <family val="2"/>
      </rPr>
      <t xml:space="preserve"> </t>
    </r>
  </si>
  <si>
    <t>June</t>
  </si>
  <si>
    <t>July</t>
  </si>
  <si>
    <t>August</t>
  </si>
  <si>
    <t>September</t>
  </si>
  <si>
    <t>October</t>
  </si>
  <si>
    <t>November</t>
  </si>
  <si>
    <t>December</t>
  </si>
  <si>
    <t>January</t>
  </si>
  <si>
    <t>February</t>
  </si>
  <si>
    <t>March</t>
  </si>
  <si>
    <t>April</t>
  </si>
  <si>
    <t>May</t>
  </si>
  <si>
    <t>Season Total</t>
  </si>
  <si>
    <t>Total Advance received</t>
  </si>
  <si>
    <t>Advance on season</t>
  </si>
  <si>
    <t>Advance for month</t>
  </si>
  <si>
    <t>Cumulative production</t>
  </si>
  <si>
    <t>Milksolids sold</t>
  </si>
  <si>
    <t>Advance rate</t>
  </si>
  <si>
    <t>Retro payment</t>
  </si>
  <si>
    <t xml:space="preserve"> Monthly Cashflow Budget</t>
  </si>
  <si>
    <t>Budget period</t>
  </si>
  <si>
    <t>Farm details:</t>
  </si>
  <si>
    <r>
      <t xml:space="preserve">Income  </t>
    </r>
    <r>
      <rPr>
        <sz val="8"/>
        <color indexed="9"/>
        <rFont val="Arial"/>
        <family val="2"/>
      </rPr>
      <t xml:space="preserve"> </t>
    </r>
  </si>
  <si>
    <t>Annual Total $</t>
  </si>
  <si>
    <t>Check 
column</t>
  </si>
  <si>
    <t>Budget</t>
  </si>
  <si>
    <r>
      <t xml:space="preserve">Milksolids        </t>
    </r>
    <r>
      <rPr>
        <sz val="8"/>
        <color indexed="8"/>
        <rFont val="Arial"/>
        <family val="2"/>
      </rPr>
      <t xml:space="preserve">advance </t>
    </r>
  </si>
  <si>
    <t>kgMS     x    $</t>
  </si>
  <si>
    <r>
      <t xml:space="preserve">Milksolids </t>
    </r>
    <r>
      <rPr>
        <sz val="8"/>
        <color indexed="8"/>
        <rFont val="Arial"/>
        <family val="2"/>
      </rPr>
      <t>retrospective</t>
    </r>
  </si>
  <si>
    <t>kgMS     x   $</t>
  </si>
  <si>
    <t>GST on income</t>
  </si>
  <si>
    <r>
      <t xml:space="preserve">Expenses  </t>
    </r>
  </si>
  <si>
    <t>Capital transactions zero-rated for GST (e.g. shares)</t>
  </si>
  <si>
    <t>Capital transactions with GST (e.g. machinery)</t>
  </si>
  <si>
    <t>GST on expenses</t>
  </si>
  <si>
    <t>GST payment / (refund)</t>
  </si>
  <si>
    <t>Cash Surplus/Deficit</t>
  </si>
  <si>
    <t>Opening bank balance</t>
  </si>
  <si>
    <t>Closing bank balance</t>
  </si>
  <si>
    <t>Actual</t>
  </si>
  <si>
    <t>Variance</t>
  </si>
  <si>
    <r>
      <t xml:space="preserve">Milksolids </t>
    </r>
    <r>
      <rPr>
        <sz val="8"/>
        <color indexed="8"/>
        <rFont val="Arial"/>
        <family val="2"/>
      </rPr>
      <t>retrospective</t>
    </r>
  </si>
  <si>
    <r>
      <t xml:space="preserve">Net livestock sales </t>
    </r>
    <r>
      <rPr>
        <sz val="9"/>
        <color indexed="8"/>
        <rFont val="Arial"/>
        <family val="2"/>
      </rPr>
      <t>(calves + culls + other - purchases)</t>
    </r>
  </si>
  <si>
    <r>
      <t xml:space="preserve">Tax  </t>
    </r>
    <r>
      <rPr>
        <b/>
        <sz val="9"/>
        <color indexed="50"/>
        <rFont val="Arial"/>
        <family val="2"/>
      </rPr>
      <t>* Ask accountant or see estimate formula below</t>
    </r>
  </si>
  <si>
    <r>
      <rPr>
        <b/>
        <sz val="8"/>
        <color indexed="50"/>
        <rFont val="Arial"/>
        <family val="2"/>
      </rPr>
      <t xml:space="preserve">* Estimating Tax
 </t>
    </r>
    <r>
      <rPr>
        <b/>
        <sz val="8"/>
        <color indexed="9"/>
        <rFont val="Arial"/>
        <family val="2"/>
      </rPr>
      <t xml:space="preserve"> Taxable profit / loss = Total Income - FWE - other expenses - rent - interest - depreciation
  Estimated tax payment / refund = Taxable profit / loss x estimated tax rate
  Ask your accountant as this is an estimate only. It does not allow for other adjustments e.g. livestock valuation</t>
    </r>
    <r>
      <rPr>
        <b/>
        <sz val="6.5"/>
        <color indexed="9"/>
        <rFont val="Arial"/>
        <family val="2"/>
      </rPr>
      <t>.</t>
    </r>
  </si>
  <si>
    <t>Tips &amp; Tricks</t>
  </si>
  <si>
    <t xml:space="preserve"> </t>
  </si>
  <si>
    <t>Hints for the Forecast budget</t>
  </si>
  <si>
    <r>
      <rPr>
        <sz val="12"/>
        <color indexed="8"/>
        <rFont val="Wingdings"/>
        <family val="0"/>
      </rPr>
      <t></t>
    </r>
    <r>
      <rPr>
        <sz val="9"/>
        <color indexed="8"/>
        <rFont val="Arial"/>
        <family val="2"/>
      </rPr>
      <t xml:space="preserve">  May milk production is paid in June. These proceeds should be recorded under  ‘Other Dairy Income’.</t>
    </r>
  </si>
  <si>
    <r>
      <rPr>
        <sz val="12"/>
        <color indexed="8"/>
        <rFont val="Wingdings"/>
        <family val="0"/>
      </rPr>
      <t></t>
    </r>
    <r>
      <rPr>
        <sz val="9"/>
        <color indexed="8"/>
        <rFont val="Arial"/>
        <family val="2"/>
      </rPr>
      <t xml:space="preserve">  Remember to put your opening balance into the forecast budget for June</t>
    </r>
  </si>
  <si>
    <r>
      <rPr>
        <sz val="12"/>
        <color indexed="8"/>
        <rFont val="Wingdings"/>
        <family val="0"/>
      </rPr>
      <t></t>
    </r>
    <r>
      <rPr>
        <sz val="9"/>
        <color indexed="8"/>
        <rFont val="Arial"/>
        <family val="2"/>
      </rPr>
      <t xml:space="preserve">  The program is for 2 monthly GST reporting. If you are on one or six monthly, it can be easily changed. See instructions below or contact DairyNZ</t>
    </r>
  </si>
  <si>
    <r>
      <rPr>
        <sz val="12"/>
        <color indexed="8"/>
        <rFont val="Wingdings"/>
        <family val="0"/>
      </rPr>
      <t></t>
    </r>
    <r>
      <rPr>
        <sz val="9"/>
        <color indexed="8"/>
        <rFont val="Arial"/>
        <family val="2"/>
      </rPr>
      <t xml:space="preserve">  April/May GST is paid in June. An estimate of this figure needs to be recorded manually in June as directed</t>
    </r>
  </si>
  <si>
    <r>
      <rPr>
        <sz val="12"/>
        <color indexed="8"/>
        <rFont val="Wingdings"/>
        <family val="0"/>
      </rPr>
      <t></t>
    </r>
    <r>
      <rPr>
        <sz val="9"/>
        <color indexed="8"/>
        <rFont val="Arial"/>
        <family val="2"/>
      </rPr>
      <t xml:space="preserve">  The Dairy levy is 3.6c / kgMS. This could be recorded under ‘Other farm expenses'  or subtracted from the advance</t>
    </r>
  </si>
  <si>
    <r>
      <rPr>
        <sz val="12"/>
        <color indexed="8"/>
        <rFont val="Wingdings"/>
        <family val="0"/>
      </rPr>
      <t></t>
    </r>
    <r>
      <rPr>
        <sz val="9"/>
        <color indexed="8"/>
        <rFont val="Arial"/>
        <family val="2"/>
      </rPr>
      <t xml:space="preserve">  Adjust cashflow as required to account for variations from each end of the financial year. (eg. Milk advance payments)</t>
    </r>
  </si>
  <si>
    <r>
      <rPr>
        <sz val="12"/>
        <color indexed="8"/>
        <rFont val="Wingdings"/>
        <family val="0"/>
      </rPr>
      <t></t>
    </r>
    <r>
      <rPr>
        <sz val="9"/>
        <color indexed="8"/>
        <rFont val="Arial"/>
        <family val="2"/>
      </rPr>
      <t xml:space="preserve">  Some capital transactions require GST and others, such as shares, do not. Check with your accountant.</t>
    </r>
  </si>
  <si>
    <r>
      <rPr>
        <sz val="12"/>
        <color indexed="8"/>
        <rFont val="Wingdings"/>
        <family val="0"/>
      </rPr>
      <t></t>
    </r>
    <r>
      <rPr>
        <sz val="9"/>
        <color indexed="8"/>
        <rFont val="Arial"/>
        <family val="2"/>
      </rPr>
      <t xml:space="preserve">  Copy any of the budget sheets by right-clicking on the tab and selecting move or copy, click copy and move to the end of the workbook</t>
    </r>
  </si>
  <si>
    <r>
      <rPr>
        <sz val="12"/>
        <color indexed="8"/>
        <rFont val="Wingdings"/>
        <family val="0"/>
      </rPr>
      <t></t>
    </r>
    <r>
      <rPr>
        <sz val="9"/>
        <color indexed="8"/>
        <rFont val="Arial"/>
        <family val="2"/>
      </rPr>
      <t xml:space="preserve">  If you want to test scenarios or budget for more seasons try saving the spreadsheet with a different name so you don’t lose the figures in this one</t>
    </r>
  </si>
  <si>
    <t>Step 1</t>
  </si>
  <si>
    <t>Unprotect the sheet so you can change formulas. Use the “Review” tab, click on “unprotect sheet” and enter the password “budget”.</t>
  </si>
  <si>
    <t>Step 2</t>
  </si>
  <si>
    <t>(this is GST on Income for June minus GST on Expenses for June, with the formula in July as this is where it will be paid/refunded)</t>
  </si>
  <si>
    <t>Step 3</t>
  </si>
  <si>
    <t>(this formula is GST on Income for June to November minus GST on Expenses for June to November, with the formula in December as this is where it will be paid/refunded)</t>
  </si>
  <si>
    <r>
      <rPr>
        <sz val="12"/>
        <color indexed="8"/>
        <rFont val="Wingdings"/>
        <family val="0"/>
      </rPr>
      <t></t>
    </r>
    <r>
      <rPr>
        <sz val="9"/>
        <color indexed="8"/>
        <rFont val="Arial"/>
        <family val="2"/>
      </rPr>
      <t xml:space="preserve">  Any premiums for winter milk should also be recorded under ‘Other Dairy Income’</t>
    </r>
  </si>
  <si>
    <r>
      <rPr>
        <sz val="12"/>
        <color indexed="8"/>
        <rFont val="Wingdings"/>
        <family val="0"/>
      </rPr>
      <t></t>
    </r>
    <r>
      <rPr>
        <sz val="9"/>
        <color indexed="8"/>
        <rFont val="Arial"/>
        <family val="2"/>
      </rPr>
      <t xml:space="preserve">  Remember to put in the Overdraft interest rate in yellow box in the expenses section of the cashflow page.</t>
    </r>
  </si>
  <si>
    <r>
      <rPr>
        <sz val="12"/>
        <color indexed="8"/>
        <rFont val="Wingdings"/>
        <family val="0"/>
      </rPr>
      <t></t>
    </r>
    <r>
      <rPr>
        <sz val="9"/>
        <color indexed="8"/>
        <rFont val="Arial"/>
        <family val="2"/>
      </rPr>
      <t xml:space="preserve">  Capital transactions entered in the Annual Budget page will go into GST transactions in the forecast budget (Step 4) and have 15% GST added</t>
    </r>
  </si>
  <si>
    <t>Annual &amp; Monthly Cashflow Budgets - Instructions</t>
  </si>
  <si>
    <t xml:space="preserve">   This workbook contains (as per sheet tabs):</t>
  </si>
  <si>
    <t xml:space="preserve">      </t>
  </si>
  <si>
    <t xml:space="preserve">   -  Annual Cash Budget</t>
  </si>
  <si>
    <t xml:space="preserve">   -  Sensitivity Table</t>
  </si>
  <si>
    <t xml:space="preserve">   -  Milk Income worksheet to calculate monthly milksolids income</t>
  </si>
  <si>
    <t xml:space="preserve">   -  Forecast Budget worksheet for one season</t>
  </si>
  <si>
    <t xml:space="preserve">   -  Monthly Actuals worksheet to record actual income &amp; expenses against your budget</t>
  </si>
  <si>
    <t xml:space="preserve">   -  Helpful Tips</t>
  </si>
  <si>
    <r>
      <rPr>
        <sz val="9"/>
        <color indexed="8"/>
        <rFont val="Wingdings"/>
        <family val="0"/>
      </rPr>
      <t xml:space="preserve"> </t>
    </r>
    <r>
      <rPr>
        <sz val="9"/>
        <color indexed="8"/>
        <rFont val="Arial"/>
        <family val="2"/>
      </rPr>
      <t xml:space="preserve">Cash budget for one season calculating a cash surplus or deficit
</t>
    </r>
    <r>
      <rPr>
        <sz val="9"/>
        <color indexed="8"/>
        <rFont val="Wingdings"/>
        <family val="0"/>
      </rPr>
      <t xml:space="preserve"> </t>
    </r>
    <r>
      <rPr>
        <sz val="9"/>
        <color indexed="8"/>
        <rFont val="Arial"/>
        <family val="2"/>
      </rPr>
      <t xml:space="preserve">Complete the Farm details at the top of the budget as well as your share of milk income
</t>
    </r>
    <r>
      <rPr>
        <sz val="9"/>
        <color indexed="8"/>
        <rFont val="Wingdings"/>
        <family val="0"/>
      </rPr>
      <t xml:space="preserve"> </t>
    </r>
    <r>
      <rPr>
        <sz val="9"/>
        <color indexed="8"/>
        <rFont val="Arial"/>
        <family val="2"/>
      </rPr>
      <t>These are cash budgets but to estimate tax you need to consider depreciation, see the formula for estimating tax at the bottom of the            Annual Cash Budget.</t>
    </r>
  </si>
  <si>
    <r>
      <rPr>
        <sz val="9"/>
        <color indexed="8"/>
        <rFont val="Wingdings"/>
        <family val="0"/>
      </rPr>
      <t></t>
    </r>
    <r>
      <rPr>
        <sz val="11.7"/>
        <color indexed="8"/>
        <rFont val="Arial"/>
        <family val="2"/>
      </rPr>
      <t xml:space="preserve">   </t>
    </r>
    <r>
      <rPr>
        <sz val="9"/>
        <color indexed="8"/>
        <rFont val="Arial"/>
        <family val="2"/>
      </rPr>
      <t>The sensitivity table automatically calculates changes to the cash surplus (or deficit) from the Annual Cash Budget.</t>
    </r>
  </si>
  <si>
    <t>Step 4 - Forecast Budget</t>
  </si>
  <si>
    <t>Step 5 - Monthly Actuals</t>
  </si>
  <si>
    <r>
      <rPr>
        <sz val="9"/>
        <color indexed="8"/>
        <rFont val="Wingdings"/>
        <family val="0"/>
      </rPr>
      <t xml:space="preserve"> </t>
    </r>
    <r>
      <rPr>
        <sz val="9"/>
        <color indexed="8"/>
        <rFont val="Arial"/>
        <family val="2"/>
      </rPr>
      <t xml:space="preserve">When your forecast budget is complete, enter actual expenses and income in this workbook
</t>
    </r>
    <r>
      <rPr>
        <sz val="9"/>
        <color indexed="8"/>
        <rFont val="Wingdings"/>
        <family val="0"/>
      </rPr>
      <t xml:space="preserve"> </t>
    </r>
    <r>
      <rPr>
        <sz val="9"/>
        <color indexed="8"/>
        <rFont val="Arial"/>
        <family val="2"/>
      </rPr>
      <t xml:space="preserve">Each month (and year-to-date) has a variance column to see how close actual figures are to the budgeted ones
</t>
    </r>
    <r>
      <rPr>
        <sz val="9"/>
        <color indexed="8"/>
        <rFont val="Wingdings"/>
        <family val="0"/>
      </rPr>
      <t xml:space="preserve"> </t>
    </r>
    <r>
      <rPr>
        <sz val="9"/>
        <color indexed="8"/>
        <rFont val="Arial"/>
        <family val="2"/>
      </rPr>
      <t>If milk income changes during the season you can re-forecast the budget by going back to step 3 or 4 - or save a new version of the budget       so you can compare the different outcomes at the end of the season.</t>
    </r>
  </si>
  <si>
    <r>
      <rPr>
        <sz val="9"/>
        <color indexed="8"/>
        <rFont val="Wingdings"/>
        <family val="0"/>
      </rPr>
      <t></t>
    </r>
    <r>
      <rPr>
        <sz val="11.7"/>
        <color indexed="8"/>
        <rFont val="Arial"/>
        <family val="2"/>
      </rPr>
      <t xml:space="preserve">   </t>
    </r>
    <r>
      <rPr>
        <sz val="9"/>
        <color indexed="8"/>
        <rFont val="Arial"/>
        <family val="2"/>
      </rPr>
      <t>Some additional help for getting the most out of the budgets and troubleshooting</t>
    </r>
  </si>
  <si>
    <r>
      <rPr>
        <sz val="9"/>
        <color indexed="8"/>
        <rFont val="Wingdings"/>
        <family val="0"/>
      </rPr>
      <t></t>
    </r>
    <r>
      <rPr>
        <sz val="9"/>
        <color indexed="8"/>
        <rFont val="Arial"/>
        <family val="2"/>
      </rPr>
      <t xml:space="preserve">     If you need further help contact 0800 4 DAIRYNZ</t>
    </r>
  </si>
  <si>
    <t>NOTE:</t>
  </si>
  <si>
    <r>
      <t xml:space="preserve">This workbook has been locked, if you want to unlock the cells use the </t>
    </r>
    <r>
      <rPr>
        <b/>
        <sz val="9"/>
        <color indexed="8"/>
        <rFont val="Arial"/>
        <family val="2"/>
      </rPr>
      <t xml:space="preserve">password 'budget' </t>
    </r>
    <r>
      <rPr>
        <sz val="9"/>
        <color indexed="8"/>
        <rFont val="Arial"/>
        <family val="2"/>
      </rPr>
      <t>to unprotect the sheet</t>
    </r>
  </si>
  <si>
    <t xml:space="preserve">   -  Appendix A - Detail Expense Sheet</t>
  </si>
  <si>
    <t xml:space="preserve">   -  Appendix B - Graphs Sheet</t>
  </si>
  <si>
    <t>Appendix A - Detail Expense Sheet</t>
  </si>
  <si>
    <t>Appendix B - Graphs Sheet</t>
  </si>
  <si>
    <r>
      <rPr>
        <sz val="9"/>
        <color indexed="8"/>
        <rFont val="Wingdings"/>
        <family val="0"/>
      </rPr>
      <t xml:space="preserve"> </t>
    </r>
    <r>
      <rPr>
        <sz val="9"/>
        <color indexed="8"/>
        <rFont val="Arial"/>
        <family val="2"/>
      </rPr>
      <t>This sheet contains three graphs for viewing:
- Pie graphs of farm working expenses
- Column graph of monthly farm working budget vs. actual expenses
- Line graph with closing bank balance</t>
    </r>
  </si>
  <si>
    <t>Check Total</t>
  </si>
  <si>
    <t>Click here to view a pie chart of Total Expenses</t>
  </si>
  <si>
    <t>Click here to view a column graph of Monthly Total Budget vs. Actual Expenses</t>
  </si>
  <si>
    <t>Click here to view a line graph of the Closing Bank Balance (Budget vs. Actual)</t>
  </si>
  <si>
    <t>Pie Categories</t>
  </si>
  <si>
    <t>Pie data</t>
  </si>
  <si>
    <t>Column Labels</t>
  </si>
  <si>
    <t>Graphs Worksheet</t>
  </si>
  <si>
    <t>Other Income (incurring GST) e.g. contracting, non-dairy income</t>
  </si>
  <si>
    <t>Other dairy income (incurring GST) e.g.colostrum</t>
  </si>
  <si>
    <t>Other dairy income ((tax paid) e.g. farm cottage rent, rebates</t>
  </si>
  <si>
    <t>Other tax paid income e.g. off-farm salaries or wages</t>
  </si>
  <si>
    <r>
      <rPr>
        <sz val="12"/>
        <color indexed="8"/>
        <rFont val="Wingdings"/>
        <family val="0"/>
      </rPr>
      <t></t>
    </r>
    <r>
      <rPr>
        <sz val="9"/>
        <color indexed="8"/>
        <rFont val="Arial"/>
        <family val="2"/>
      </rPr>
      <t xml:space="preserve">  Dairy Income and Other types of income are split in the budget so the Dairy Operation may be analysed on its own.</t>
    </r>
  </si>
  <si>
    <r>
      <rPr>
        <sz val="12"/>
        <color indexed="8"/>
        <rFont val="Wingdings"/>
        <family val="0"/>
      </rPr>
      <t></t>
    </r>
    <r>
      <rPr>
        <sz val="9"/>
        <color indexed="8"/>
        <rFont val="Arial"/>
        <family val="2"/>
      </rPr>
      <t xml:space="preserve">  See your accountant if you need to clarify a type of income and whether tax has been paid or needs to be accounted for.</t>
    </r>
  </si>
  <si>
    <r>
      <rPr>
        <sz val="12"/>
        <color indexed="8"/>
        <rFont val="Wingdings"/>
        <family val="0"/>
      </rPr>
      <t></t>
    </r>
    <r>
      <rPr>
        <sz val="9"/>
        <color indexed="8"/>
        <rFont val="Arial"/>
        <family val="2"/>
      </rPr>
      <t xml:space="preserve">  "Other Dairy Income incurring GST" will have GST calculated in the forecast budget (Step 4).E.g. colostrum.</t>
    </r>
  </si>
  <si>
    <r>
      <rPr>
        <sz val="12"/>
        <color indexed="8"/>
        <rFont val="Wingdings"/>
        <family val="0"/>
      </rPr>
      <t></t>
    </r>
    <r>
      <rPr>
        <sz val="9"/>
        <color indexed="8"/>
        <rFont val="Arial"/>
        <family val="2"/>
      </rPr>
      <t xml:space="preserve">  "Other tax paid Income" is excluded from GST calculations in the forecast budget. E.g. off-farm salaries &amp; wages, inheritance, income equalisation</t>
    </r>
  </si>
  <si>
    <r>
      <rPr>
        <sz val="12"/>
        <color indexed="8"/>
        <rFont val="Wingdings"/>
        <family val="0"/>
      </rPr>
      <t></t>
    </r>
    <r>
      <rPr>
        <sz val="9"/>
        <color indexed="8"/>
        <rFont val="Arial"/>
        <family val="2"/>
      </rPr>
      <t xml:space="preserve">  "Other  Income incurring GST" will have GST calculated in the forecast budget. E.g. contracting, non-dairy such as drystock, other enterprises</t>
    </r>
  </si>
  <si>
    <t>Forecast Budget</t>
  </si>
  <si>
    <t>Capital Transactions</t>
  </si>
  <si>
    <t>Types of Income</t>
  </si>
  <si>
    <t>Extra tips</t>
  </si>
  <si>
    <t>Monthly Actuals</t>
  </si>
  <si>
    <r>
      <rPr>
        <sz val="12"/>
        <color indexed="8"/>
        <rFont val="Wingdings"/>
        <family val="0"/>
      </rPr>
      <t></t>
    </r>
    <r>
      <rPr>
        <sz val="9"/>
        <color indexed="8"/>
        <rFont val="Arial"/>
        <family val="2"/>
      </rPr>
      <t xml:space="preserve">  If you are using Cashmanager Rural, Xero or Banklink consider entering your forecast budget into these programmes for monthly tracking.</t>
    </r>
  </si>
  <si>
    <r>
      <rPr>
        <sz val="12"/>
        <color indexed="8"/>
        <rFont val="Wingdings"/>
        <family val="0"/>
      </rPr>
      <t></t>
    </r>
    <r>
      <rPr>
        <sz val="9"/>
        <color indexed="8"/>
        <rFont val="Arial"/>
        <family val="2"/>
      </rPr>
      <t xml:space="preserve">  If you pay GST monthly or 6-monthly the actuals sheet needs to be adjusted in Row 53. If you are unsure or have difficulty please contact DairyNZ.</t>
    </r>
  </si>
  <si>
    <r>
      <rPr>
        <sz val="12"/>
        <color indexed="8"/>
        <rFont val="Wingdings"/>
        <family val="0"/>
      </rPr>
      <t></t>
    </r>
    <r>
      <rPr>
        <sz val="9"/>
        <color indexed="8"/>
        <rFont val="Arial"/>
        <family val="2"/>
      </rPr>
      <t xml:space="preserve">  This template is a simple way to develop a budget, if you have other software (e.g. Cashmanager Rural) it will help you track easily during the season.</t>
    </r>
  </si>
  <si>
    <t>Red triangles, in the corners of  cells, indicate further instructions. Hover your mouse over the cell to reveal the tip.</t>
  </si>
  <si>
    <r>
      <rPr>
        <sz val="9"/>
        <color indexed="8"/>
        <rFont val="Wingdings"/>
        <family val="0"/>
      </rPr>
      <t xml:space="preserve"> </t>
    </r>
    <r>
      <rPr>
        <sz val="9"/>
        <color indexed="8"/>
        <rFont val="Arial"/>
        <family val="2"/>
      </rPr>
      <t xml:space="preserve">Monthly cashflow budget for one season
</t>
    </r>
    <r>
      <rPr>
        <sz val="9"/>
        <color indexed="8"/>
        <rFont val="Wingdings"/>
        <family val="0"/>
      </rPr>
      <t xml:space="preserve"> </t>
    </r>
    <r>
      <rPr>
        <sz val="9"/>
        <color indexed="8"/>
        <rFont val="Arial"/>
        <family val="2"/>
      </rPr>
      <t xml:space="preserve">As you fill in expenses and income across the season the "Check column" will show how many more dollars need to be allocated
</t>
    </r>
    <r>
      <rPr>
        <sz val="9"/>
        <color indexed="8"/>
        <rFont val="Wingdings"/>
        <family val="0"/>
      </rPr>
      <t xml:space="preserve"> </t>
    </r>
    <r>
      <rPr>
        <sz val="9"/>
        <color indexed="8"/>
        <rFont val="Arial"/>
        <family val="2"/>
      </rPr>
      <t xml:space="preserve">Formulas are in place to spread milk income across the season but these may be typed over
</t>
    </r>
    <r>
      <rPr>
        <sz val="9"/>
        <color indexed="8"/>
        <rFont val="Wingdings"/>
        <family val="0"/>
      </rPr>
      <t xml:space="preserve"> </t>
    </r>
    <r>
      <rPr>
        <sz val="9"/>
        <color indexed="8"/>
        <rFont val="Arial"/>
        <family val="2"/>
      </rPr>
      <t xml:space="preserve">The template calculates GST 2 monthly. If you want to change this, unprotect the sheet and change the GST paid/refund formulas. See Helpful Tips.
</t>
    </r>
    <r>
      <rPr>
        <sz val="9"/>
        <color indexed="8"/>
        <rFont val="Wingdings"/>
        <family val="0"/>
      </rPr>
      <t xml:space="preserve"> </t>
    </r>
    <r>
      <rPr>
        <sz val="9"/>
        <color indexed="8"/>
        <rFont val="Arial"/>
        <family val="2"/>
      </rPr>
      <t>Remember to enter your opening bank balance in June and your overdraft interest rate.</t>
    </r>
  </si>
  <si>
    <r>
      <rPr>
        <sz val="9"/>
        <color indexed="8"/>
        <rFont val="Wingdings"/>
        <family val="0"/>
      </rPr>
      <t xml:space="preserve"> </t>
    </r>
    <r>
      <rPr>
        <sz val="9"/>
        <color indexed="8"/>
        <rFont val="Arial"/>
        <family val="2"/>
      </rPr>
      <t>You can use the this worksheet to calculate your expenses in greater detail. Appendix A does not automatically update the Annual Cash Budget sheet. However you can link the sheets if you wish to.</t>
    </r>
  </si>
  <si>
    <t>Milk Production kgMS</t>
  </si>
  <si>
    <t>% produced</t>
  </si>
  <si>
    <t>Total</t>
  </si>
  <si>
    <t>Previous season May production</t>
  </si>
  <si>
    <t>If you know or want to estimate monthly production based on the % of milk produced each month you can use the following table or adjust the percentages to suit.</t>
  </si>
  <si>
    <t>Calculator -  Monthly Percentage of milk production</t>
  </si>
  <si>
    <t>Calculating June payment</t>
  </si>
  <si>
    <t>Two components: payment for May production plus any increase in the schedule on the whole seasons's production</t>
  </si>
  <si>
    <t>Milk curve graph                           - click here</t>
  </si>
  <si>
    <t>Previous May production &amp; advance on last season</t>
  </si>
  <si>
    <t>NOTE: These figures won't transfer to the Annual Cash Budget.</t>
  </si>
  <si>
    <t xml:space="preserve">Helpful Tips </t>
  </si>
  <si>
    <t>Milk Supply Curve</t>
  </si>
  <si>
    <r>
      <rPr>
        <sz val="9"/>
        <color indexed="8"/>
        <rFont val="Wingdings"/>
        <family val="0"/>
      </rPr>
      <t xml:space="preserve"> </t>
    </r>
    <r>
      <rPr>
        <sz val="9"/>
        <color indexed="8"/>
        <rFont val="Arial"/>
        <family val="2"/>
      </rPr>
      <t xml:space="preserve">An average NZ milk curve is available if you are unsure of the spread of milksolids for the season (Step 3-Milk Income)
</t>
    </r>
    <r>
      <rPr>
        <sz val="9"/>
        <color indexed="8"/>
        <rFont val="Wingdings"/>
        <family val="0"/>
      </rPr>
      <t xml:space="preserve"> </t>
    </r>
    <r>
      <rPr>
        <sz val="9"/>
        <color indexed="8"/>
        <rFont val="Arial"/>
        <family val="2"/>
      </rPr>
      <t>If you know your monthly milksolids production this is graphed for your farm, after you complete Step 3</t>
    </r>
  </si>
  <si>
    <r>
      <rPr>
        <sz val="12"/>
        <color indexed="8"/>
        <rFont val="Wingdings"/>
        <family val="0"/>
      </rPr>
      <t></t>
    </r>
    <r>
      <rPr>
        <sz val="9"/>
        <color indexed="8"/>
        <rFont val="Arial"/>
        <family val="2"/>
      </rPr>
      <t xml:space="preserve">  The password for the workbook is "budget". You may change names or add rows. </t>
    </r>
    <r>
      <rPr>
        <b/>
        <sz val="9"/>
        <color indexed="8"/>
        <rFont val="Arial"/>
        <family val="2"/>
      </rPr>
      <t>Warning: adding lines may affect calculations!</t>
    </r>
  </si>
  <si>
    <r>
      <rPr>
        <sz val="12"/>
        <color indexed="8"/>
        <rFont val="Wingdings"/>
        <family val="0"/>
      </rPr>
      <t></t>
    </r>
    <r>
      <rPr>
        <sz val="9"/>
        <color indexed="8"/>
        <rFont val="Arial"/>
        <family val="2"/>
      </rPr>
      <t xml:space="preserve">  "Other Dairy Income (tax paid)" is excluded from GST calculations in the forecast budget (Step 4). E.g. rental cottages, rebates.</t>
    </r>
  </si>
  <si>
    <t>Change GST from two-monthly to one-monthly - in Step 4 Forecast Budget</t>
  </si>
  <si>
    <t>Drag this new formula across the rest of the season so that each month it will calculate the payment or refund for the previous month. Do this by grabbing the bottom right corner of the N54 cell and dragging to the right across to May.</t>
  </si>
  <si>
    <t>Note: If you use Step 5- Monthly Actuals then you will need to adjust the formulas for GST in that worksheet as well.</t>
  </si>
  <si>
    <t>Change GST from two-monthly to six-monthly - in Step 4 Forecast Budget</t>
  </si>
  <si>
    <t xml:space="preserve">   -  Milk supply curve</t>
  </si>
  <si>
    <r>
      <rPr>
        <sz val="9"/>
        <color indexed="8"/>
        <rFont val="Wingdings"/>
        <family val="0"/>
      </rPr>
      <t xml:space="preserve"> </t>
    </r>
    <r>
      <rPr>
        <sz val="9"/>
        <color indexed="8"/>
        <rFont val="Arial"/>
        <family val="2"/>
      </rPr>
      <t>Estimate your monthly milk income for advance and retrospective payments. Instructions on the worksheet.</t>
    </r>
  </si>
  <si>
    <r>
      <t xml:space="preserve">Milksolids        </t>
    </r>
    <r>
      <rPr>
        <sz val="8"/>
        <color indexed="8"/>
        <rFont val="Arial"/>
        <family val="2"/>
      </rPr>
      <t>advance</t>
    </r>
  </si>
  <si>
    <t>Advance payment rates</t>
  </si>
  <si>
    <t xml:space="preserve">INSTRUCTIONS: Fill in the yellow boxes. The payments row (16) links to Step 4 - Forecast Budget. </t>
  </si>
  <si>
    <t>GST is calculated for each month on income and expenses. Manually enter the GST payment or refund for the month of May in the June cell (M53)– pictured with a pop up comments box below.</t>
  </si>
  <si>
    <t>To calculate a monthly refund or payment put a new formula in the July GST payment / (refund) cell (N53):</t>
  </si>
  <si>
    <t xml:space="preserve">     =M17-M52</t>
  </si>
  <si>
    <t>GST is calculated for each month on income and expenses. Manually enter any GST payment or refund for the month in the June cell (M53)– pictured with a pop up comments box below.</t>
  </si>
  <si>
    <t>To calculate a six-monthly refund/ payment change the formula in the December GST payment / (refund) cell (S53):</t>
  </si>
  <si>
    <t xml:space="preserve">    =(SUM(M17:R17))-(SUM(M52:R52))</t>
  </si>
  <si>
    <t xml:space="preserve"> Copy this new formula and put it outside the budget (Y55) if you want to calculate GST to be paid/refunded for June of the following year.</t>
  </si>
  <si>
    <t>You will have formulas for two-monthly GST in the spreadsheet that need to be deleted, delete the formulas in August (O53), October (Q53), February (U53) and April (W53).</t>
  </si>
  <si>
    <r>
      <rPr>
        <b/>
        <sz val="11"/>
        <color indexed="8"/>
        <rFont val="Arial"/>
        <family val="2"/>
      </rPr>
      <t>Retro rates</t>
    </r>
    <r>
      <rPr>
        <sz val="11"/>
        <color indexed="8"/>
        <rFont val="Arial"/>
        <family val="2"/>
      </rPr>
      <t xml:space="preserve"> are from last season's 
schedule and payments are for last 
season's total production.</t>
    </r>
  </si>
  <si>
    <t>Retro rate + Miraka final payment</t>
  </si>
  <si>
    <t>Milk price e.g. if July paid August is $3.86</t>
  </si>
  <si>
    <t>Put $3.86 in the August advance rate cell (D13)</t>
  </si>
  <si>
    <t>Source this from the information provided to you by Miraka</t>
  </si>
  <si>
    <t>Step 1 - Milk income</t>
  </si>
  <si>
    <t>Step 2 - Annual Cash Budget</t>
  </si>
  <si>
    <t>Step 3 - Sensitivity Table</t>
  </si>
  <si>
    <r>
      <t>April paid May (previous season)</t>
    </r>
    <r>
      <rPr>
        <b/>
        <sz val="8"/>
        <color indexed="8"/>
        <rFont val="Arial"/>
        <family val="2"/>
      </rPr>
      <t xml:space="preserve"> $ per KgMS</t>
    </r>
  </si>
  <si>
    <r>
      <t xml:space="preserve">May paid June (previous season) </t>
    </r>
    <r>
      <rPr>
        <b/>
        <sz val="8"/>
        <color indexed="8"/>
        <rFont val="Arial"/>
        <family val="2"/>
      </rPr>
      <t>$ per KgMS</t>
    </r>
  </si>
  <si>
    <t>Other dairy income (tax paid) e.g. farm cottage rent, rebates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</si>
</sst>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
    <numFmt numFmtId="166" formatCode="&quot;$&quot;#,##0.00"/>
    <numFmt numFmtId="167" formatCode="#,##0_ ;[Red]\-#,##0\ "/>
    <numFmt numFmtId="168" formatCode="_-* #,##0_-;\-* #,##0_-;_-* &quot;-&quot;??_-;_-@_-"/>
    <numFmt numFmtId="169" formatCode="d/mm/yyyy;@"/>
    <numFmt numFmtId="170" formatCode="&quot;$&quot;#,##0.00;\(&quot;$&quot;#,##0.00\)"/>
    <numFmt numFmtId="171" formatCode="0.0%"/>
    <numFmt numFmtId="172" formatCode="\$#,##0"/>
    <numFmt numFmtId="173" formatCode="&quot;$&quot;#,##0.0;\(&quot;$&quot;#,##0.0\)"/>
    <numFmt numFmtId="174" formatCode="&quot;$&quot;#,##0;\(&quot;$&quot;#,##0\)"/>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_-* #,##0.0_-;\-* #,##0.0_-;_-* &quot;-&quot;??_-;_-@_-"/>
    <numFmt numFmtId="181" formatCode="[$-1409]dddd\,\ d\ mmmm\,\ yyyy"/>
  </numFmts>
  <fonts count="125">
    <font>
      <sz val="11"/>
      <color theme="1"/>
      <name val="Calibri"/>
      <family val="2"/>
    </font>
    <font>
      <sz val="11"/>
      <color indexed="8"/>
      <name val="Calibri"/>
      <family val="2"/>
    </font>
    <font>
      <sz val="11"/>
      <color indexed="8"/>
      <name val="Arial"/>
      <family val="2"/>
    </font>
    <font>
      <sz val="9"/>
      <color indexed="8"/>
      <name val="Arial"/>
      <family val="2"/>
    </font>
    <font>
      <sz val="8"/>
      <color indexed="8"/>
      <name val="Arial"/>
      <family val="2"/>
    </font>
    <font>
      <b/>
      <sz val="8"/>
      <name val="Arial"/>
      <family val="2"/>
    </font>
    <font>
      <b/>
      <sz val="9"/>
      <color indexed="8"/>
      <name val="Arial"/>
      <family val="2"/>
    </font>
    <font>
      <sz val="8"/>
      <color indexed="9"/>
      <name val="Arial"/>
      <family val="2"/>
    </font>
    <font>
      <b/>
      <sz val="8"/>
      <color indexed="50"/>
      <name val="Arial"/>
      <family val="2"/>
    </font>
    <font>
      <b/>
      <sz val="8"/>
      <color indexed="9"/>
      <name val="Arial"/>
      <family val="2"/>
    </font>
    <font>
      <sz val="8"/>
      <name val="Arial"/>
      <family val="2"/>
    </font>
    <font>
      <sz val="9"/>
      <name val="Tahoma"/>
      <family val="2"/>
    </font>
    <font>
      <b/>
      <sz val="10"/>
      <color indexed="8"/>
      <name val="Arial"/>
      <family val="2"/>
    </font>
    <font>
      <sz val="9"/>
      <name val="Arial"/>
      <family val="2"/>
    </font>
    <font>
      <b/>
      <i/>
      <sz val="8"/>
      <color indexed="9"/>
      <name val="Arial"/>
      <family val="2"/>
    </font>
    <font>
      <sz val="8"/>
      <name val="Tahoma"/>
      <family val="2"/>
    </font>
    <font>
      <b/>
      <sz val="11"/>
      <color indexed="8"/>
      <name val="Arial"/>
      <family val="2"/>
    </font>
    <font>
      <sz val="7"/>
      <name val="Arial"/>
      <family val="2"/>
    </font>
    <font>
      <b/>
      <sz val="7"/>
      <name val="Arial"/>
      <family val="2"/>
    </font>
    <font>
      <b/>
      <sz val="9"/>
      <color indexed="50"/>
      <name val="Arial"/>
      <family val="2"/>
    </font>
    <font>
      <b/>
      <sz val="6.5"/>
      <color indexed="9"/>
      <name val="Arial"/>
      <family val="2"/>
    </font>
    <font>
      <sz val="12"/>
      <color indexed="8"/>
      <name val="Wingdings"/>
      <family val="0"/>
    </font>
    <font>
      <b/>
      <sz val="10"/>
      <name val="Arial"/>
      <family val="2"/>
    </font>
    <font>
      <sz val="9"/>
      <color indexed="8"/>
      <name val="Wingdings"/>
      <family val="0"/>
    </font>
    <font>
      <sz val="11.7"/>
      <color indexed="8"/>
      <name val="Arial"/>
      <family val="2"/>
    </font>
    <font>
      <b/>
      <sz val="9"/>
      <name val="Arial"/>
      <family val="2"/>
    </font>
    <font>
      <i/>
      <sz val="9"/>
      <name val="Tahoma"/>
      <family val="2"/>
    </font>
    <font>
      <b/>
      <sz val="8"/>
      <color indexed="8"/>
      <name val="Arial"/>
      <family val="2"/>
    </font>
    <font>
      <sz val="10"/>
      <color indexed="8"/>
      <name val="Calibri"/>
      <family val="0"/>
    </font>
    <font>
      <b/>
      <sz val="8"/>
      <color indexed="8"/>
      <name val="Calibri"/>
      <family val="0"/>
    </font>
    <font>
      <b/>
      <sz val="18"/>
      <color indexed="8"/>
      <name val="Calibri"/>
      <family val="0"/>
    </font>
    <font>
      <b/>
      <sz val="11"/>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3.2"/>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9"/>
      <color indexed="9"/>
      <name val="Arial"/>
      <family val="2"/>
    </font>
    <font>
      <b/>
      <sz val="12"/>
      <color indexed="9"/>
      <name val="Arial"/>
      <family val="2"/>
    </font>
    <font>
      <b/>
      <sz val="11"/>
      <color indexed="9"/>
      <name val="Arial"/>
      <family val="2"/>
    </font>
    <font>
      <sz val="10"/>
      <color indexed="8"/>
      <name val="Arial"/>
      <family val="2"/>
    </font>
    <font>
      <b/>
      <i/>
      <sz val="16"/>
      <color indexed="9"/>
      <name val="Arial"/>
      <family val="2"/>
    </font>
    <font>
      <sz val="11"/>
      <color indexed="50"/>
      <name val="Calibri"/>
      <family val="2"/>
    </font>
    <font>
      <b/>
      <i/>
      <sz val="12"/>
      <color indexed="9"/>
      <name val="Arial"/>
      <family val="2"/>
    </font>
    <font>
      <b/>
      <sz val="8"/>
      <color indexed="43"/>
      <name val="Arial"/>
      <family val="2"/>
    </font>
    <font>
      <b/>
      <sz val="8.5"/>
      <color indexed="9"/>
      <name val="Arial"/>
      <family val="2"/>
    </font>
    <font>
      <b/>
      <sz val="8.5"/>
      <color indexed="8"/>
      <name val="Arial"/>
      <family val="2"/>
    </font>
    <font>
      <sz val="9"/>
      <color indexed="8"/>
      <name val="Calibri"/>
      <family val="2"/>
    </font>
    <font>
      <sz val="7"/>
      <color indexed="8"/>
      <name val="Arial"/>
      <family val="2"/>
    </font>
    <font>
      <sz val="8.5"/>
      <color indexed="8"/>
      <name val="Arial"/>
      <family val="2"/>
    </font>
    <font>
      <b/>
      <i/>
      <sz val="19"/>
      <color indexed="9"/>
      <name val="Arial"/>
      <family val="2"/>
    </font>
    <font>
      <b/>
      <sz val="10"/>
      <color indexed="10"/>
      <name val="Arial"/>
      <family val="2"/>
    </font>
    <font>
      <u val="single"/>
      <sz val="12"/>
      <color indexed="12"/>
      <name val="Arial"/>
      <family val="2"/>
    </font>
    <font>
      <u val="single"/>
      <sz val="9"/>
      <color indexed="12"/>
      <name val="Arial"/>
      <family val="2"/>
    </font>
    <font>
      <b/>
      <i/>
      <sz val="24"/>
      <color indexed="9"/>
      <name val="Arial"/>
      <family val="2"/>
    </font>
    <font>
      <b/>
      <i/>
      <sz val="20"/>
      <color indexed="50"/>
      <name val="Arial"/>
      <family val="2"/>
    </font>
    <font>
      <b/>
      <sz val="14"/>
      <color indexed="9"/>
      <name val="Arial"/>
      <family val="2"/>
    </font>
    <font>
      <b/>
      <sz val="12"/>
      <color indexed="8"/>
      <name val="Arial"/>
      <family val="2"/>
    </font>
    <font>
      <b/>
      <sz val="14"/>
      <color indexed="8"/>
      <name val="Calibri"/>
      <family val="0"/>
    </font>
    <font>
      <b/>
      <sz val="10"/>
      <color indexed="8"/>
      <name val="Calibri"/>
      <family val="0"/>
    </font>
    <font>
      <b/>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3.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9"/>
      <color theme="1"/>
      <name val="Arial"/>
      <family val="2"/>
    </font>
    <font>
      <b/>
      <sz val="8"/>
      <color theme="1"/>
      <name val="Arial"/>
      <family val="2"/>
    </font>
    <font>
      <sz val="8"/>
      <color theme="1"/>
      <name val="Arial"/>
      <family val="2"/>
    </font>
    <font>
      <b/>
      <sz val="9"/>
      <color theme="1"/>
      <name val="Arial"/>
      <family val="2"/>
    </font>
    <font>
      <sz val="8"/>
      <color theme="0"/>
      <name val="Arial"/>
      <family val="2"/>
    </font>
    <font>
      <b/>
      <sz val="9"/>
      <color theme="0"/>
      <name val="Arial"/>
      <family val="2"/>
    </font>
    <font>
      <b/>
      <sz val="12"/>
      <color theme="0"/>
      <name val="Arial"/>
      <family val="2"/>
    </font>
    <font>
      <b/>
      <sz val="11"/>
      <color theme="0"/>
      <name val="Arial"/>
      <family val="2"/>
    </font>
    <font>
      <sz val="10"/>
      <color theme="1"/>
      <name val="Arial"/>
      <family val="2"/>
    </font>
    <font>
      <b/>
      <i/>
      <sz val="16"/>
      <color theme="0"/>
      <name val="Arial"/>
      <family val="2"/>
    </font>
    <font>
      <sz val="11"/>
      <color rgb="FF69BE28"/>
      <name val="Calibri"/>
      <family val="2"/>
    </font>
    <font>
      <b/>
      <i/>
      <sz val="12"/>
      <color theme="0"/>
      <name val="Arial"/>
      <family val="2"/>
    </font>
    <font>
      <b/>
      <sz val="8"/>
      <color rgb="FFBFE1A3"/>
      <name val="Arial"/>
      <family val="2"/>
    </font>
    <font>
      <b/>
      <sz val="8.5"/>
      <color theme="0"/>
      <name val="Arial"/>
      <family val="2"/>
    </font>
    <font>
      <b/>
      <sz val="8.5"/>
      <color theme="1"/>
      <name val="Arial"/>
      <family val="2"/>
    </font>
    <font>
      <b/>
      <sz val="11"/>
      <color theme="1"/>
      <name val="Arial"/>
      <family val="2"/>
    </font>
    <font>
      <sz val="9"/>
      <color theme="1"/>
      <name val="Calibri"/>
      <family val="2"/>
    </font>
    <font>
      <sz val="7"/>
      <color theme="1"/>
      <name val="Arial"/>
      <family val="2"/>
    </font>
    <font>
      <sz val="9"/>
      <color rgb="FF000000"/>
      <name val="Arial"/>
      <family val="2"/>
    </font>
    <font>
      <sz val="8.5"/>
      <color theme="1"/>
      <name val="Arial"/>
      <family val="2"/>
    </font>
    <font>
      <sz val="8.5"/>
      <color rgb="FF000000"/>
      <name val="Arial"/>
      <family val="2"/>
    </font>
    <font>
      <b/>
      <i/>
      <sz val="19"/>
      <color theme="0"/>
      <name val="Arial"/>
      <family val="2"/>
    </font>
    <font>
      <b/>
      <sz val="10"/>
      <color theme="1"/>
      <name val="Arial"/>
      <family val="2"/>
    </font>
    <font>
      <b/>
      <sz val="9"/>
      <color rgb="FF69BE28"/>
      <name val="Arial"/>
      <family val="2"/>
    </font>
    <font>
      <b/>
      <sz val="10"/>
      <color rgb="FFFF0000"/>
      <name val="Arial"/>
      <family val="2"/>
    </font>
    <font>
      <u val="single"/>
      <sz val="12"/>
      <color theme="10"/>
      <name val="Arial"/>
      <family val="2"/>
    </font>
    <font>
      <u val="single"/>
      <sz val="9"/>
      <color theme="10"/>
      <name val="Arial"/>
      <family val="2"/>
    </font>
    <font>
      <b/>
      <i/>
      <sz val="24"/>
      <color theme="0"/>
      <name val="Arial"/>
      <family val="2"/>
    </font>
    <font>
      <b/>
      <i/>
      <sz val="20"/>
      <color rgb="FF69BE28"/>
      <name val="Arial"/>
      <family val="2"/>
    </font>
    <font>
      <b/>
      <sz val="14"/>
      <color theme="0"/>
      <name val="Arial"/>
      <family val="2"/>
    </font>
    <font>
      <b/>
      <sz val="8"/>
      <color theme="0"/>
      <name val="Arial"/>
      <family val="2"/>
    </font>
    <font>
      <b/>
      <sz val="12"/>
      <color theme="1"/>
      <name val="Arial"/>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FE1A3"/>
        <bgColor indexed="64"/>
      </patternFill>
    </fill>
    <fill>
      <patternFill patternType="solid">
        <fgColor theme="0" tint="-0.04997999966144562"/>
        <bgColor indexed="64"/>
      </patternFill>
    </fill>
    <fill>
      <patternFill patternType="solid">
        <fgColor rgb="FF444D3E"/>
        <bgColor indexed="64"/>
      </patternFill>
    </fill>
    <fill>
      <patternFill patternType="solid">
        <fgColor rgb="FF7BC143"/>
        <bgColor indexed="64"/>
      </patternFill>
    </fill>
    <fill>
      <patternFill patternType="solid">
        <fgColor theme="0"/>
        <bgColor indexed="64"/>
      </patternFill>
    </fill>
    <fill>
      <patternFill patternType="solid">
        <fgColor rgb="FF69BE28"/>
        <bgColor indexed="64"/>
      </patternFill>
    </fill>
    <fill>
      <patternFill patternType="solid">
        <fgColor rgb="FFFFFF89"/>
        <bgColor indexed="64"/>
      </patternFill>
    </fill>
    <fill>
      <patternFill patternType="solid">
        <fgColor theme="0" tint="-0.1499900072813034"/>
        <bgColor indexed="64"/>
      </patternFill>
    </fill>
    <fill>
      <patternFill patternType="solid">
        <fgColor rgb="FFE5F3D9"/>
        <bgColor indexed="64"/>
      </patternFill>
    </fill>
    <fill>
      <patternFill patternType="solid">
        <fgColor rgb="FFFFFF00"/>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7BC143"/>
      </left>
      <right/>
      <top/>
      <bottom/>
    </border>
    <border>
      <left/>
      <right style="thin">
        <color rgb="FF7BC143"/>
      </right>
      <top/>
      <bottom/>
    </border>
    <border>
      <left style="thin">
        <color rgb="FF7BC143"/>
      </left>
      <right/>
      <top/>
      <bottom style="thin">
        <color rgb="FF7BC143"/>
      </bottom>
    </border>
    <border>
      <left/>
      <right/>
      <top style="thin">
        <color rgb="FF7BC143"/>
      </top>
      <bottom style="thin">
        <color rgb="FF7BC143"/>
      </bottom>
    </border>
    <border>
      <left/>
      <right/>
      <top/>
      <bottom style="thin">
        <color rgb="FF7BC143"/>
      </bottom>
    </border>
    <border>
      <left style="hair">
        <color theme="0" tint="-0.1499900072813034"/>
      </left>
      <right/>
      <top/>
      <bottom style="hair">
        <color theme="0" tint="-0.1499900072813034"/>
      </bottom>
    </border>
    <border>
      <left/>
      <right/>
      <top/>
      <bottom style="hair">
        <color theme="0" tint="-0.1499900072813034"/>
      </bottom>
    </border>
    <border>
      <left/>
      <right style="hair">
        <color theme="0" tint="-0.1499900072813034"/>
      </right>
      <top/>
      <bottom style="hair">
        <color theme="0" tint="-0.1499900072813034"/>
      </bottom>
    </border>
    <border>
      <left/>
      <right/>
      <top style="hair">
        <color theme="0" tint="-0.1499900072813034"/>
      </top>
      <bottom style="hair">
        <color theme="0" tint="-0.1499900072813034"/>
      </bottom>
    </border>
    <border>
      <left/>
      <right style="hair">
        <color theme="0" tint="-0.1499900072813034"/>
      </right>
      <top style="hair">
        <color theme="0" tint="-0.1499900072813034"/>
      </top>
      <bottom style="hair">
        <color theme="0" tint="-0.1499900072813034"/>
      </bottom>
    </border>
    <border>
      <left style="hair">
        <color theme="0" tint="-0.1499900072813034"/>
      </left>
      <right/>
      <top style="thin">
        <color rgb="FF7BC143"/>
      </top>
      <bottom style="hair">
        <color theme="0" tint="-0.1499900072813034"/>
      </bottom>
    </border>
    <border>
      <left style="hair">
        <color theme="0" tint="-0.1499900072813034"/>
      </left>
      <right/>
      <top style="hair">
        <color theme="0" tint="-0.1499900072813034"/>
      </top>
      <bottom style="hair">
        <color theme="0" tint="-0.1499900072813034"/>
      </bottom>
    </border>
    <border>
      <left/>
      <right style="mediumDashed">
        <color rgb="FF00B050"/>
      </right>
      <top style="thin">
        <color rgb="FF7BC143"/>
      </top>
      <bottom style="hair">
        <color theme="0" tint="-0.149959996342659"/>
      </bottom>
    </border>
    <border>
      <left/>
      <right/>
      <top/>
      <bottom style="hair">
        <color theme="0" tint="-0.149959996342659"/>
      </bottom>
    </border>
    <border>
      <left/>
      <right style="mediumDashed">
        <color rgb="FF00B050"/>
      </right>
      <top style="hair">
        <color theme="0" tint="-0.149959996342659"/>
      </top>
      <bottom style="hair">
        <color theme="0" tint="-0.149959996342659"/>
      </bottom>
    </border>
    <border>
      <left/>
      <right/>
      <top style="hair">
        <color theme="0" tint="-0.149959996342659"/>
      </top>
      <bottom style="hair">
        <color theme="0" tint="-0.149959996342659"/>
      </bottom>
    </border>
    <border>
      <left/>
      <right/>
      <top style="thin">
        <color rgb="FF7BC143"/>
      </top>
      <bottom style="hair">
        <color theme="0" tint="-0.149959996342659"/>
      </bottom>
    </border>
    <border>
      <left/>
      <right/>
      <top style="hair">
        <color theme="0" tint="-0.149959996342659"/>
      </top>
      <bottom/>
    </border>
    <border>
      <left style="hair">
        <color theme="0" tint="-0.149959996342659"/>
      </left>
      <right style="hair">
        <color theme="0" tint="-0.149959996342659"/>
      </right>
      <top style="hair">
        <color theme="0" tint="-0.149959996342659"/>
      </top>
      <bottom/>
    </border>
    <border>
      <left/>
      <right style="mediumDashed">
        <color rgb="FF00B050"/>
      </right>
      <top/>
      <bottom style="hair">
        <color theme="0" tint="-0.149959996342659"/>
      </bottom>
    </border>
    <border>
      <left/>
      <right style="mediumDashed">
        <color rgb="FF00B050"/>
      </right>
      <top style="hair">
        <color theme="0" tint="-0.149959996342659"/>
      </top>
      <bottom/>
    </border>
    <border>
      <left style="hair">
        <color theme="0" tint="-0.149959996342659"/>
      </left>
      <right style="hair">
        <color theme="0" tint="-0.149959996342659"/>
      </right>
      <top style="hair">
        <color theme="0" tint="-0.1499900072813034"/>
      </top>
      <bottom style="thin">
        <color rgb="FF7BC143"/>
      </bottom>
    </border>
    <border>
      <left style="hair">
        <color theme="0" tint="-0.149959996342659"/>
      </left>
      <right style="hair">
        <color theme="0" tint="-0.14993000030517578"/>
      </right>
      <top style="hair">
        <color theme="0" tint="-0.1499900072813034"/>
      </top>
      <bottom style="thin">
        <color rgb="FF7BC143"/>
      </bottom>
    </border>
    <border>
      <left style="hair">
        <color theme="0" tint="-0.14993000030517578"/>
      </left>
      <right style="hair">
        <color theme="0" tint="-0.14990000426769257"/>
      </right>
      <top style="hair">
        <color theme="0" tint="-0.1499900072813034"/>
      </top>
      <bottom style="thin">
        <color rgb="FF7BC143"/>
      </bottom>
    </border>
    <border>
      <left/>
      <right/>
      <top style="hair">
        <color theme="0" tint="-0.1499900072813034"/>
      </top>
      <bottom/>
    </border>
    <border>
      <left style="hair">
        <color theme="0" tint="-0.24997000396251678"/>
      </left>
      <right style="hair">
        <color theme="0" tint="-0.24997000396251678"/>
      </right>
      <top style="hair">
        <color theme="0" tint="-0.24997000396251678"/>
      </top>
      <bottom style="hair">
        <color theme="0" tint="-0.24997000396251678"/>
      </bottom>
    </border>
    <border>
      <left/>
      <right style="hair">
        <color theme="0" tint="-0.24997000396251678"/>
      </right>
      <top style="hair">
        <color theme="0" tint="-0.24997000396251678"/>
      </top>
      <bottom/>
    </border>
    <border>
      <left style="hair">
        <color theme="0" tint="-0.24997000396251678"/>
      </left>
      <right style="hair">
        <color theme="0" tint="-0.24997000396251678"/>
      </right>
      <top style="hair">
        <color theme="0" tint="-0.24997000396251678"/>
      </top>
      <bottom/>
    </border>
    <border>
      <left/>
      <right style="hair">
        <color theme="0" tint="-0.24997000396251678"/>
      </right>
      <top style="hair">
        <color theme="0" tint="-0.24997000396251678"/>
      </top>
      <bottom style="hair">
        <color theme="0" tint="-0.24997000396251678"/>
      </bottom>
    </border>
    <border>
      <left style="hair">
        <color theme="0" tint="-0.24997000396251678"/>
      </left>
      <right/>
      <top style="hair">
        <color theme="0" tint="-0.24997000396251678"/>
      </top>
      <bottom/>
    </border>
    <border>
      <left/>
      <right style="hair">
        <color theme="0" tint="-0.24997000396251678"/>
      </right>
      <top/>
      <bottom/>
    </border>
    <border>
      <left style="hair">
        <color theme="0" tint="-0.24997000396251678"/>
      </left>
      <right/>
      <top style="hair">
        <color theme="0" tint="-0.24997000396251678"/>
      </top>
      <bottom style="hair">
        <color theme="0" tint="-0.24997000396251678"/>
      </bottom>
    </border>
    <border>
      <left style="hair">
        <color theme="0" tint="-0.1499900072813034"/>
      </left>
      <right style="hair">
        <color theme="0" tint="-0.1499900072813034"/>
      </right>
      <top style="hair">
        <color theme="0" tint="-0.1499900072813034"/>
      </top>
      <bottom/>
    </border>
    <border>
      <left/>
      <right style="hair">
        <color theme="0" tint="-0.1499900072813034"/>
      </right>
      <top style="hair">
        <color theme="0" tint="-0.1499900072813034"/>
      </top>
      <bottom/>
    </border>
    <border>
      <left style="hair">
        <color theme="0" tint="-0.1499900072813034"/>
      </left>
      <right style="hair">
        <color theme="0" tint="-0.1499900072813034"/>
      </right>
      <top style="hair">
        <color theme="0" tint="-0.1499900072813034"/>
      </top>
      <bottom style="hair">
        <color theme="0" tint="-0.1499900072813034"/>
      </bottom>
    </border>
    <border>
      <left/>
      <right/>
      <top/>
      <bottom style="hair">
        <color rgb="FF444D3E"/>
      </bottom>
    </border>
    <border>
      <left style="thin">
        <color rgb="FF7BC143"/>
      </left>
      <right/>
      <top style="thin">
        <color rgb="FF7BC143"/>
      </top>
      <bottom/>
    </border>
    <border>
      <left/>
      <right/>
      <top style="thin">
        <color rgb="FF7BC143"/>
      </top>
      <bottom/>
    </border>
    <border>
      <left/>
      <right style="thin">
        <color rgb="FF69BE28"/>
      </right>
      <top style="thin">
        <color rgb="FF7BC143"/>
      </top>
      <bottom/>
    </border>
    <border>
      <left/>
      <right style="thin">
        <color rgb="FF69BE28"/>
      </right>
      <top/>
      <bottom/>
    </border>
    <border>
      <left/>
      <right/>
      <top style="thin">
        <color rgb="FF7BC143"/>
      </top>
      <bottom style="thin">
        <color rgb="FF69BE28"/>
      </bottom>
    </border>
    <border>
      <left/>
      <right/>
      <top/>
      <bottom style="thin">
        <color rgb="FF69BE28"/>
      </bottom>
    </border>
    <border>
      <left/>
      <right style="thin">
        <color rgb="FF69BE28"/>
      </right>
      <top/>
      <bottom style="thin">
        <color rgb="FF69BE28"/>
      </bottom>
    </border>
    <border>
      <left style="hair">
        <color theme="0" tint="-0.1499900072813034"/>
      </left>
      <right style="hair">
        <color theme="0" tint="-0.1499900072813034"/>
      </right>
      <top/>
      <bottom style="hair">
        <color theme="0" tint="-0.1499900072813034"/>
      </bottom>
    </border>
    <border>
      <left/>
      <right style="hair">
        <color rgb="FFD8D8D8"/>
      </right>
      <top style="hair">
        <color rgb="FFD8D8D8"/>
      </top>
      <bottom style="hair">
        <color rgb="FFD8D8D8"/>
      </bottom>
    </border>
    <border>
      <left style="hair">
        <color rgb="FFD8D8D8"/>
      </left>
      <right style="hair">
        <color rgb="FFD8D8D8"/>
      </right>
      <top style="hair">
        <color rgb="FFD8D8D8"/>
      </top>
      <bottom style="hair">
        <color rgb="FFD8D8D8"/>
      </bottom>
    </border>
    <border>
      <left style="hair">
        <color theme="0" tint="-0.1499900072813034"/>
      </left>
      <right style="hair">
        <color theme="0" tint="-0.1499900072813034"/>
      </right>
      <top/>
      <bottom/>
    </border>
    <border>
      <left style="hair">
        <color theme="0" tint="-0.1499900072813034"/>
      </left>
      <right style="hair">
        <color theme="0" tint="-0.4999699890613556"/>
      </right>
      <top/>
      <bottom style="hair">
        <color theme="0" tint="-0.1499900072813034"/>
      </bottom>
    </border>
    <border>
      <left style="hair">
        <color theme="0" tint="-0.1499900072813034"/>
      </left>
      <right style="hair">
        <color theme="0" tint="-0.4999699890613556"/>
      </right>
      <top style="hair">
        <color theme="0" tint="-0.1499900072813034"/>
      </top>
      <bottom style="hair">
        <color theme="0" tint="-0.1499900072813034"/>
      </bottom>
    </border>
    <border>
      <left/>
      <right style="hair">
        <color theme="0" tint="-0.4999699890613556"/>
      </right>
      <top style="hair">
        <color theme="0" tint="-0.1499900072813034"/>
      </top>
      <bottom style="hair">
        <color theme="0" tint="-0.1499900072813034"/>
      </bottom>
    </border>
    <border>
      <left style="hair">
        <color theme="0" tint="-0.1499900072813034"/>
      </left>
      <right/>
      <top/>
      <bottom/>
    </border>
    <border>
      <left style="hair">
        <color theme="0" tint="-0.149959996342659"/>
      </left>
      <right style="hair">
        <color theme="0" tint="-0.149959996342659"/>
      </right>
      <top style="hair">
        <color theme="0" tint="-0.1499900072813034"/>
      </top>
      <bottom style="hair">
        <color theme="0" tint="-0.149959996342659"/>
      </bottom>
    </border>
    <border>
      <left/>
      <right style="hair">
        <color theme="0" tint="-0.1499900072813034"/>
      </right>
      <top/>
      <bottom/>
    </border>
    <border>
      <left style="hair">
        <color theme="0" tint="-0.1499900072813034"/>
      </left>
      <right style="hair">
        <color theme="0" tint="-0.1499900072813034"/>
      </right>
      <top style="hair">
        <color theme="0" tint="-0.1499900072813034"/>
      </top>
      <bottom style="hair">
        <color theme="0" tint="-0.149959996342659"/>
      </bottom>
    </border>
    <border>
      <left style="hair">
        <color theme="0" tint="-0.1499900072813034"/>
      </left>
      <right style="hair">
        <color theme="0" tint="-0.1499900072813034"/>
      </right>
      <top style="hair">
        <color theme="0" tint="-0.149959996342659"/>
      </top>
      <bottom style="hair">
        <color theme="0" tint="-0.149959996342659"/>
      </bottom>
    </border>
    <border>
      <left style="hair">
        <color theme="0" tint="-0.1499900072813034"/>
      </left>
      <right/>
      <top style="hair">
        <color theme="0" tint="-0.1499900072813034"/>
      </top>
      <bottom/>
    </border>
    <border>
      <left style="hair">
        <color theme="0" tint="-0.149959996342659"/>
      </left>
      <right style="hair">
        <color theme="0" tint="-0.149959996342659"/>
      </right>
      <top/>
      <bottom/>
    </border>
    <border>
      <left style="hair">
        <color theme="0" tint="-0.149959996342659"/>
      </left>
      <right style="hair">
        <color theme="0" tint="-0.149959996342659"/>
      </right>
      <top style="hair">
        <color theme="0" tint="-0.1499900072813034"/>
      </top>
      <bottom style="hair">
        <color theme="0" tint="-0.1499900072813034"/>
      </bottom>
    </border>
    <border>
      <left style="hair">
        <color theme="0" tint="-0.149959996342659"/>
      </left>
      <right style="hair">
        <color theme="0" tint="-0.149959996342659"/>
      </right>
      <top style="hair">
        <color theme="0" tint="-0.1499900072813034"/>
      </top>
      <bottom/>
    </border>
    <border>
      <left style="hair">
        <color theme="0" tint="-0.149959996342659"/>
      </left>
      <right style="hair">
        <color theme="0" tint="-0.149959996342659"/>
      </right>
      <top style="hair">
        <color theme="0" tint="-0.1499900072813034"/>
      </top>
      <bottom style="hair">
        <color theme="0" tint="-0.14993000030517578"/>
      </bottom>
    </border>
    <border>
      <left style="hair">
        <color theme="0" tint="-0.149959996342659"/>
      </left>
      <right style="hair">
        <color theme="0" tint="-0.1499900072813034"/>
      </right>
      <top style="hair">
        <color theme="0" tint="-0.149959996342659"/>
      </top>
      <bottom style="hair">
        <color theme="0" tint="-0.1499900072813034"/>
      </bottom>
    </border>
    <border>
      <left/>
      <right style="hair">
        <color theme="0" tint="-0.1499900072813034"/>
      </right>
      <top style="hair">
        <color theme="0" tint="-0.149959996342659"/>
      </top>
      <bottom style="hair">
        <color theme="0" tint="-0.1499900072813034"/>
      </bottom>
    </border>
    <border>
      <left/>
      <right/>
      <top style="hair">
        <color theme="0" tint="-0.149959996342659"/>
      </top>
      <bottom style="hair">
        <color theme="0" tint="-0.1499900072813034"/>
      </bottom>
    </border>
    <border>
      <left style="hair">
        <color theme="0" tint="-0.1499900072813034"/>
      </left>
      <right style="hair">
        <color theme="0" tint="-0.149959996342659"/>
      </right>
      <top style="hair">
        <color theme="0" tint="-0.149959996342659"/>
      </top>
      <bottom style="hair">
        <color theme="0" tint="-0.149959996342659"/>
      </bottom>
    </border>
    <border>
      <left style="hair">
        <color theme="0" tint="-0.149959996342659"/>
      </left>
      <right/>
      <top/>
      <bottom/>
    </border>
    <border>
      <left style="thin">
        <color rgb="FF69BE28"/>
      </left>
      <right/>
      <top/>
      <bottom/>
    </border>
    <border>
      <left style="thin">
        <color rgb="FF69BE28"/>
      </left>
      <right/>
      <top/>
      <bottom style="thin">
        <color rgb="FF69BE28"/>
      </bottom>
    </border>
    <border>
      <left>
        <color indexed="63"/>
      </left>
      <right>
        <color indexed="63"/>
      </right>
      <top style="hair">
        <color rgb="FF444D3E"/>
      </top>
      <bottom>
        <color indexed="63"/>
      </bottom>
    </border>
    <border>
      <left style="hair">
        <color theme="0" tint="-0.149959996342659"/>
      </left>
      <right>
        <color indexed="63"/>
      </right>
      <top/>
      <bottom style="hair">
        <color rgb="FF444D3E"/>
      </bottom>
    </border>
    <border>
      <left/>
      <right style="thin">
        <color rgb="FF7BC143"/>
      </right>
      <top/>
      <bottom style="thin">
        <color rgb="FF7BC143"/>
      </bottom>
    </border>
    <border>
      <left/>
      <right/>
      <top style="hair">
        <color theme="0" tint="-0.1499900072813034"/>
      </top>
      <bottom style="thin">
        <color rgb="FF7BC143"/>
      </bottom>
    </border>
    <border>
      <left/>
      <right style="thin">
        <color rgb="FF7BC143"/>
      </right>
      <top style="thin">
        <color rgb="FF7BC143"/>
      </top>
      <bottom/>
    </border>
    <border>
      <left/>
      <right style="hair">
        <color theme="0" tint="-0.4999699890613556"/>
      </right>
      <top style="hair">
        <color theme="0" tint="-0.1499900072813034"/>
      </top>
      <bottom/>
    </border>
    <border>
      <left style="hair">
        <color theme="0" tint="-0.4999699890613556"/>
      </left>
      <right/>
      <top style="hair">
        <color theme="0" tint="-0.1499900072813034"/>
      </top>
      <bottom/>
    </border>
    <border>
      <left style="thin">
        <color rgb="FF7BC143"/>
      </left>
      <right/>
      <top style="thin">
        <color rgb="FF7BC143"/>
      </top>
      <bottom style="thin">
        <color rgb="FF7BC143"/>
      </bottom>
    </border>
    <border>
      <left/>
      <right style="thin">
        <color rgb="FF7BC143"/>
      </right>
      <top style="thin">
        <color rgb="FF7BC143"/>
      </top>
      <bottom style="thin">
        <color rgb="FF7BC143"/>
      </bottom>
    </border>
    <border>
      <left style="hair">
        <color theme="0" tint="-0.149959996342659"/>
      </left>
      <right/>
      <top style="hair">
        <color theme="0" tint="-0.149959996342659"/>
      </top>
      <bottom style="thin">
        <color rgb="FF7BC143"/>
      </bottom>
    </border>
    <border>
      <left/>
      <right style="hair">
        <color theme="0" tint="-0.1499900072813034"/>
      </right>
      <top style="hair">
        <color theme="0" tint="-0.149959996342659"/>
      </top>
      <bottom style="thin">
        <color rgb="FF7BC143"/>
      </bottom>
    </border>
    <border>
      <left style="hair">
        <color theme="0" tint="-0.149959996342659"/>
      </left>
      <right/>
      <top style="hair">
        <color theme="0" tint="-0.149959996342659"/>
      </top>
      <bottom style="hair">
        <color theme="0" tint="-0.1499900072813034"/>
      </bottom>
    </border>
    <border>
      <left/>
      <right style="hair">
        <color theme="0" tint="-0.149959996342659"/>
      </right>
      <top style="hair">
        <color theme="0" tint="-0.149959996342659"/>
      </top>
      <bottom style="hair">
        <color theme="0" tint="-0.1499900072813034"/>
      </bottom>
    </border>
    <border>
      <left/>
      <right style="hair">
        <color theme="0" tint="-0.14993000030517578"/>
      </right>
      <top style="hair">
        <color theme="0" tint="-0.149959996342659"/>
      </top>
      <bottom/>
    </border>
    <border>
      <left/>
      <right style="hair">
        <color theme="0" tint="-0.14993000030517578"/>
      </right>
      <top/>
      <bottom style="hair">
        <color theme="0" tint="-0.149959996342659"/>
      </bottom>
    </border>
    <border>
      <left style="hair">
        <color theme="0" tint="-0.14993000030517578"/>
      </left>
      <right style="hair">
        <color theme="0" tint="-0.14993000030517578"/>
      </right>
      <top style="hair">
        <color theme="0" tint="-0.14993000030517578"/>
      </top>
      <bottom/>
    </border>
    <border>
      <left style="hair">
        <color theme="0" tint="-0.14993000030517578"/>
      </left>
      <right style="hair">
        <color theme="0" tint="-0.14993000030517578"/>
      </right>
      <top/>
      <bottom style="hair">
        <color theme="0" tint="-0.1499300003051757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537">
    <xf numFmtId="0" fontId="0" fillId="0" borderId="0" xfId="0" applyFont="1" applyAlignment="1">
      <alignment/>
    </xf>
    <xf numFmtId="0" fontId="91" fillId="0" borderId="0" xfId="0" applyFont="1" applyAlignment="1">
      <alignment/>
    </xf>
    <xf numFmtId="0" fontId="92" fillId="0" borderId="0" xfId="0" applyFont="1" applyAlignment="1">
      <alignment/>
    </xf>
    <xf numFmtId="0" fontId="93" fillId="33" borderId="10" xfId="0" applyFont="1" applyFill="1" applyBorder="1" applyAlignment="1">
      <alignment/>
    </xf>
    <xf numFmtId="0" fontId="94" fillId="33" borderId="11" xfId="0" applyFont="1" applyFill="1" applyBorder="1" applyAlignment="1">
      <alignment/>
    </xf>
    <xf numFmtId="0" fontId="93" fillId="33" borderId="12" xfId="0" applyFont="1" applyFill="1" applyBorder="1" applyAlignment="1">
      <alignment/>
    </xf>
    <xf numFmtId="0" fontId="93" fillId="33" borderId="13" xfId="0" applyFont="1" applyFill="1" applyBorder="1" applyAlignment="1">
      <alignment horizontal="left"/>
    </xf>
    <xf numFmtId="164" fontId="93" fillId="33" borderId="13" xfId="0" applyNumberFormat="1" applyFont="1" applyFill="1" applyBorder="1" applyAlignment="1" applyProtection="1">
      <alignment horizontal="right"/>
      <protection locked="0"/>
    </xf>
    <xf numFmtId="0" fontId="93" fillId="33" borderId="14" xfId="0" applyFont="1" applyFill="1" applyBorder="1" applyAlignment="1">
      <alignment horizontal="left"/>
    </xf>
    <xf numFmtId="0" fontId="95" fillId="34" borderId="15" xfId="0" applyFont="1" applyFill="1" applyBorder="1" applyAlignment="1">
      <alignment/>
    </xf>
    <xf numFmtId="0" fontId="95" fillId="34" borderId="16" xfId="0" applyFont="1" applyFill="1" applyBorder="1" applyAlignment="1">
      <alignment/>
    </xf>
    <xf numFmtId="0" fontId="95" fillId="34" borderId="17" xfId="0" applyFont="1" applyFill="1" applyBorder="1" applyAlignment="1">
      <alignment/>
    </xf>
    <xf numFmtId="0" fontId="94" fillId="34" borderId="18" xfId="0" applyFont="1" applyFill="1" applyBorder="1" applyAlignment="1">
      <alignment horizontal="center"/>
    </xf>
    <xf numFmtId="0" fontId="0" fillId="0" borderId="0" xfId="0" applyAlignment="1">
      <alignment/>
    </xf>
    <xf numFmtId="0" fontId="0" fillId="0" borderId="0" xfId="0" applyBorder="1" applyAlignment="1">
      <alignment/>
    </xf>
    <xf numFmtId="0" fontId="96" fillId="35" borderId="0" xfId="0" applyFont="1" applyFill="1" applyAlignment="1">
      <alignment horizontal="left" vertical="center" wrapText="1"/>
    </xf>
    <xf numFmtId="0" fontId="94" fillId="34" borderId="0" xfId="0" applyFont="1" applyFill="1" applyBorder="1" applyAlignment="1" quotePrefix="1">
      <alignment horizontal="left"/>
    </xf>
    <xf numFmtId="0" fontId="94" fillId="34" borderId="19" xfId="0" applyFont="1" applyFill="1" applyBorder="1" applyAlignment="1" quotePrefix="1">
      <alignment horizontal="left"/>
    </xf>
    <xf numFmtId="0" fontId="92" fillId="34" borderId="18" xfId="0" applyFont="1" applyFill="1" applyBorder="1" applyAlignment="1" applyProtection="1">
      <alignment horizontal="left"/>
      <protection locked="0"/>
    </xf>
    <xf numFmtId="0" fontId="92" fillId="34" borderId="20" xfId="0" applyFont="1" applyFill="1" applyBorder="1" applyAlignment="1" applyProtection="1">
      <alignment horizontal="left"/>
      <protection locked="0"/>
    </xf>
    <xf numFmtId="0" fontId="92" fillId="34" borderId="21" xfId="0" applyFont="1" applyFill="1" applyBorder="1" applyAlignment="1" applyProtection="1">
      <alignment horizontal="left"/>
      <protection locked="0"/>
    </xf>
    <xf numFmtId="165" fontId="92" fillId="34" borderId="21" xfId="0" applyNumberFormat="1" applyFont="1" applyFill="1" applyBorder="1" applyAlignment="1" applyProtection="1">
      <alignment/>
      <protection locked="0"/>
    </xf>
    <xf numFmtId="165" fontId="92" fillId="34" borderId="18" xfId="0" applyNumberFormat="1" applyFont="1" applyFill="1" applyBorder="1" applyAlignment="1" applyProtection="1">
      <alignment/>
      <protection locked="0"/>
    </xf>
    <xf numFmtId="0" fontId="92" fillId="0" borderId="22" xfId="0" applyFont="1" applyBorder="1" applyAlignment="1" applyProtection="1">
      <alignment horizontal="center"/>
      <protection locked="0"/>
    </xf>
    <xf numFmtId="0" fontId="92" fillId="0" borderId="23" xfId="0" applyFont="1" applyBorder="1" applyAlignment="1" applyProtection="1">
      <alignment horizontal="center"/>
      <protection locked="0"/>
    </xf>
    <xf numFmtId="0" fontId="92" fillId="0" borderId="24" xfId="0" applyFont="1" applyBorder="1" applyAlignment="1" applyProtection="1">
      <alignment horizontal="center"/>
      <protection locked="0"/>
    </xf>
    <xf numFmtId="0" fontId="92" fillId="0" borderId="25" xfId="0" applyFont="1" applyBorder="1" applyAlignment="1" applyProtection="1">
      <alignment horizontal="center"/>
      <protection locked="0"/>
    </xf>
    <xf numFmtId="0" fontId="92" fillId="0" borderId="26" xfId="0" applyFont="1" applyBorder="1" applyAlignment="1" applyProtection="1">
      <alignment horizontal="center"/>
      <protection locked="0"/>
    </xf>
    <xf numFmtId="0" fontId="92" fillId="0" borderId="27" xfId="0" applyFont="1" applyBorder="1" applyAlignment="1" applyProtection="1">
      <alignment horizontal="center"/>
      <protection locked="0"/>
    </xf>
    <xf numFmtId="165" fontId="92" fillId="34" borderId="15" xfId="0" applyNumberFormat="1" applyFont="1" applyFill="1" applyBorder="1" applyAlignment="1" applyProtection="1">
      <alignment/>
      <protection locked="0"/>
    </xf>
    <xf numFmtId="0" fontId="97" fillId="36" borderId="28" xfId="0" applyFont="1" applyFill="1" applyBorder="1" applyAlignment="1">
      <alignment/>
    </xf>
    <xf numFmtId="0" fontId="92" fillId="34" borderId="16" xfId="0" applyFont="1" applyFill="1" applyBorder="1" applyAlignment="1" applyProtection="1">
      <alignment horizontal="left"/>
      <protection locked="0"/>
    </xf>
    <xf numFmtId="0" fontId="92" fillId="0" borderId="29" xfId="0" applyFont="1" applyBorder="1" applyAlignment="1" applyProtection="1">
      <alignment horizontal="center"/>
      <protection locked="0"/>
    </xf>
    <xf numFmtId="0" fontId="92" fillId="0" borderId="30" xfId="0" applyFont="1" applyBorder="1" applyAlignment="1" applyProtection="1">
      <alignment horizontal="center"/>
      <protection locked="0"/>
    </xf>
    <xf numFmtId="0" fontId="93" fillId="33" borderId="31" xfId="0" applyFont="1" applyFill="1" applyBorder="1" applyAlignment="1" applyProtection="1">
      <alignment horizontal="left"/>
      <protection/>
    </xf>
    <xf numFmtId="0" fontId="93" fillId="33" borderId="32" xfId="0" applyFont="1" applyFill="1" applyBorder="1" applyAlignment="1" applyProtection="1">
      <alignment horizontal="center"/>
      <protection/>
    </xf>
    <xf numFmtId="0" fontId="93" fillId="33" borderId="33" xfId="0" applyFont="1" applyFill="1" applyBorder="1" applyAlignment="1" applyProtection="1">
      <alignment horizontal="center"/>
      <protection/>
    </xf>
    <xf numFmtId="0" fontId="92" fillId="0" borderId="15" xfId="0" applyNumberFormat="1" applyFont="1" applyFill="1" applyBorder="1" applyAlignment="1" applyProtection="1">
      <alignment/>
      <protection locked="0"/>
    </xf>
    <xf numFmtId="0" fontId="92" fillId="0" borderId="21" xfId="0" applyNumberFormat="1" applyFont="1" applyFill="1" applyBorder="1" applyAlignment="1" applyProtection="1">
      <alignment/>
      <protection locked="0"/>
    </xf>
    <xf numFmtId="0" fontId="92" fillId="0" borderId="21" xfId="0" applyNumberFormat="1" applyFont="1" applyFill="1" applyBorder="1" applyAlignment="1" applyProtection="1">
      <alignment horizontal="left"/>
      <protection locked="0"/>
    </xf>
    <xf numFmtId="0" fontId="0" fillId="0" borderId="34" xfId="0" applyBorder="1" applyAlignment="1">
      <alignment/>
    </xf>
    <xf numFmtId="0" fontId="95" fillId="34" borderId="16" xfId="0" applyFont="1" applyFill="1" applyBorder="1" applyAlignment="1">
      <alignment/>
    </xf>
    <xf numFmtId="0" fontId="93" fillId="33" borderId="14" xfId="0" applyFont="1" applyFill="1" applyBorder="1" applyAlignment="1" applyProtection="1">
      <alignment horizontal="left"/>
      <protection/>
    </xf>
    <xf numFmtId="0" fontId="0" fillId="37" borderId="18" xfId="0" applyFill="1" applyBorder="1" applyAlignment="1" applyProtection="1">
      <alignment horizontal="center"/>
      <protection/>
    </xf>
    <xf numFmtId="0" fontId="0" fillId="37" borderId="0" xfId="0" applyFill="1" applyAlignment="1">
      <alignment/>
    </xf>
    <xf numFmtId="0" fontId="91" fillId="37" borderId="0" xfId="0" applyFont="1" applyFill="1" applyAlignment="1">
      <alignment/>
    </xf>
    <xf numFmtId="0" fontId="91" fillId="38" borderId="35" xfId="0" applyFont="1" applyFill="1" applyBorder="1" applyAlignment="1">
      <alignment/>
    </xf>
    <xf numFmtId="7" fontId="98" fillId="38" borderId="36" xfId="0" applyNumberFormat="1" applyFont="1" applyFill="1" applyBorder="1" applyAlignment="1">
      <alignment horizontal="center" vertical="center"/>
    </xf>
    <xf numFmtId="7" fontId="98" fillId="38" borderId="37" xfId="0" applyNumberFormat="1" applyFont="1" applyFill="1" applyBorder="1" applyAlignment="1">
      <alignment horizontal="center" vertical="center"/>
    </xf>
    <xf numFmtId="8" fontId="98" fillId="38" borderId="38" xfId="0" applyNumberFormat="1" applyFont="1" applyFill="1" applyBorder="1" applyAlignment="1">
      <alignment horizontal="center" vertical="center"/>
    </xf>
    <xf numFmtId="8" fontId="98" fillId="38" borderId="36" xfId="0" applyNumberFormat="1" applyFont="1" applyFill="1" applyBorder="1" applyAlignment="1">
      <alignment horizontal="center" vertical="center"/>
    </xf>
    <xf numFmtId="9" fontId="99" fillId="38" borderId="39" xfId="0" applyNumberFormat="1" applyFont="1" applyFill="1" applyBorder="1" applyAlignment="1">
      <alignment horizontal="center" vertical="center"/>
    </xf>
    <xf numFmtId="167" fontId="91" fillId="37" borderId="35" xfId="0" applyNumberFormat="1" applyFont="1" applyFill="1" applyBorder="1" applyAlignment="1">
      <alignment/>
    </xf>
    <xf numFmtId="0" fontId="99" fillId="38" borderId="39" xfId="0" applyFont="1" applyFill="1" applyBorder="1" applyAlignment="1">
      <alignment horizontal="center" vertical="center"/>
    </xf>
    <xf numFmtId="167" fontId="91" fillId="33" borderId="40" xfId="42" applyNumberFormat="1" applyFont="1" applyFill="1" applyBorder="1" applyAlignment="1">
      <alignment/>
    </xf>
    <xf numFmtId="9" fontId="99" fillId="38" borderId="41" xfId="0" applyNumberFormat="1" applyFont="1" applyFill="1" applyBorder="1" applyAlignment="1">
      <alignment horizontal="center" vertical="center"/>
    </xf>
    <xf numFmtId="0" fontId="100" fillId="37" borderId="0" xfId="0" applyFont="1" applyFill="1" applyAlignment="1">
      <alignment/>
    </xf>
    <xf numFmtId="0" fontId="0" fillId="37" borderId="0" xfId="0" applyFill="1" applyBorder="1" applyAlignment="1">
      <alignment/>
    </xf>
    <xf numFmtId="0" fontId="0" fillId="37" borderId="0" xfId="0" applyFont="1" applyFill="1" applyAlignment="1">
      <alignment/>
    </xf>
    <xf numFmtId="0" fontId="89" fillId="37" borderId="0" xfId="0" applyFont="1" applyFill="1" applyAlignment="1" applyProtection="1">
      <alignment/>
      <protection hidden="1"/>
    </xf>
    <xf numFmtId="0" fontId="0" fillId="37" borderId="0" xfId="0" applyFont="1" applyFill="1" applyAlignment="1" applyProtection="1">
      <alignment/>
      <protection hidden="1"/>
    </xf>
    <xf numFmtId="0" fontId="0" fillId="0" borderId="0" xfId="0" applyFont="1" applyAlignment="1">
      <alignment/>
    </xf>
    <xf numFmtId="8" fontId="0" fillId="37" borderId="0" xfId="0" applyNumberFormat="1" applyFont="1" applyFill="1" applyAlignment="1" applyProtection="1">
      <alignment horizontal="center"/>
      <protection hidden="1"/>
    </xf>
    <xf numFmtId="168" fontId="0" fillId="37" borderId="0" xfId="0" applyNumberFormat="1" applyFont="1" applyFill="1" applyAlignment="1">
      <alignment/>
    </xf>
    <xf numFmtId="9" fontId="0" fillId="37" borderId="0" xfId="0" applyNumberFormat="1" applyFont="1" applyFill="1" applyAlignment="1" applyProtection="1">
      <alignment horizontal="center"/>
      <protection hidden="1"/>
    </xf>
    <xf numFmtId="168" fontId="0" fillId="37" borderId="0" xfId="42" applyNumberFormat="1" applyFont="1" applyFill="1" applyAlignment="1" applyProtection="1">
      <alignment/>
      <protection hidden="1"/>
    </xf>
    <xf numFmtId="0" fontId="0" fillId="37" borderId="0" xfId="0" applyFont="1" applyFill="1" applyAlignment="1" applyProtection="1">
      <alignment horizontal="center"/>
      <protection hidden="1"/>
    </xf>
    <xf numFmtId="0" fontId="0" fillId="37" borderId="0" xfId="0" applyFill="1" applyAlignment="1" applyProtection="1">
      <alignment/>
      <protection hidden="1"/>
    </xf>
    <xf numFmtId="8" fontId="0" fillId="37" borderId="0" xfId="0" applyNumberFormat="1" applyFill="1" applyAlignment="1" applyProtection="1">
      <alignment horizontal="center"/>
      <protection hidden="1"/>
    </xf>
    <xf numFmtId="168" fontId="0" fillId="37" borderId="0" xfId="0" applyNumberFormat="1" applyFill="1" applyAlignment="1" applyProtection="1">
      <alignment/>
      <protection hidden="1"/>
    </xf>
    <xf numFmtId="9" fontId="0" fillId="37" borderId="0" xfId="0" applyNumberFormat="1" applyFill="1" applyAlignment="1" applyProtection="1">
      <alignment horizontal="center"/>
      <protection hidden="1"/>
    </xf>
    <xf numFmtId="0" fontId="0" fillId="37" borderId="0" xfId="0" applyFill="1" applyAlignment="1" applyProtection="1">
      <alignment horizontal="center"/>
      <protection hidden="1"/>
    </xf>
    <xf numFmtId="3" fontId="0" fillId="37" borderId="0" xfId="0" applyNumberFormat="1" applyFill="1" applyAlignment="1">
      <alignment/>
    </xf>
    <xf numFmtId="0" fontId="101" fillId="0" borderId="0" xfId="0" applyFont="1" applyFill="1" applyBorder="1" applyAlignment="1" applyProtection="1">
      <alignment vertical="center"/>
      <protection/>
    </xf>
    <xf numFmtId="0" fontId="102" fillId="0" borderId="0" xfId="0" applyFont="1" applyFill="1" applyAlignment="1">
      <alignment/>
    </xf>
    <xf numFmtId="0" fontId="103" fillId="0" borderId="0" xfId="0" applyFont="1" applyFill="1" applyBorder="1" applyAlignment="1" applyProtection="1">
      <alignment vertical="center"/>
      <protection/>
    </xf>
    <xf numFmtId="0" fontId="0" fillId="0" borderId="0" xfId="0" applyFill="1" applyAlignment="1">
      <alignment/>
    </xf>
    <xf numFmtId="49" fontId="94" fillId="0" borderId="0" xfId="0" applyNumberFormat="1" applyFont="1" applyFill="1" applyBorder="1" applyAlignment="1" applyProtection="1">
      <alignment horizontal="center"/>
      <protection/>
    </xf>
    <xf numFmtId="0" fontId="93" fillId="0" borderId="0" xfId="0" applyFont="1" applyFill="1" applyBorder="1" applyAlignment="1" applyProtection="1">
      <alignment wrapText="1"/>
      <protection/>
    </xf>
    <xf numFmtId="0" fontId="93" fillId="0" borderId="0" xfId="0" applyFont="1" applyFill="1" applyBorder="1" applyAlignment="1" applyProtection="1">
      <alignment horizontal="left" vertical="top" wrapText="1"/>
      <protection/>
    </xf>
    <xf numFmtId="0" fontId="93" fillId="0" borderId="0" xfId="0" applyFont="1" applyFill="1" applyBorder="1" applyAlignment="1" applyProtection="1">
      <alignment/>
      <protection/>
    </xf>
    <xf numFmtId="1" fontId="104" fillId="0" borderId="0" xfId="0" applyNumberFormat="1" applyFont="1" applyFill="1" applyBorder="1" applyAlignment="1" applyProtection="1">
      <alignment/>
      <protection/>
    </xf>
    <xf numFmtId="1" fontId="93" fillId="0" borderId="0" xfId="0" applyNumberFormat="1" applyFont="1" applyFill="1" applyBorder="1" applyAlignment="1" applyProtection="1">
      <alignment horizontal="right"/>
      <protection/>
    </xf>
    <xf numFmtId="0" fontId="0" fillId="0" borderId="0" xfId="0" applyFill="1" applyBorder="1" applyAlignment="1" applyProtection="1">
      <alignment/>
      <protection/>
    </xf>
    <xf numFmtId="0" fontId="95" fillId="34" borderId="21" xfId="0" applyFont="1" applyFill="1" applyBorder="1" applyAlignment="1" applyProtection="1">
      <alignment vertical="center"/>
      <protection/>
    </xf>
    <xf numFmtId="0" fontId="95" fillId="34" borderId="19" xfId="0" applyFont="1" applyFill="1" applyBorder="1" applyAlignment="1" applyProtection="1">
      <alignment vertical="center"/>
      <protection/>
    </xf>
    <xf numFmtId="0" fontId="93" fillId="0" borderId="16" xfId="0" applyFont="1" applyFill="1" applyBorder="1" applyAlignment="1" applyProtection="1">
      <alignment wrapText="1"/>
      <protection/>
    </xf>
    <xf numFmtId="0" fontId="105" fillId="36" borderId="42" xfId="0" applyFont="1" applyFill="1" applyBorder="1" applyAlignment="1">
      <alignment horizontal="center" vertical="center"/>
    </xf>
    <xf numFmtId="0" fontId="105" fillId="36" borderId="42" xfId="0" applyFont="1" applyFill="1" applyBorder="1" applyAlignment="1">
      <alignment horizontal="center"/>
    </xf>
    <xf numFmtId="0" fontId="105" fillId="36" borderId="43" xfId="0" applyFont="1" applyFill="1" applyBorder="1" applyAlignment="1">
      <alignment horizontal="center"/>
    </xf>
    <xf numFmtId="0" fontId="95" fillId="34" borderId="21" xfId="0" applyFont="1" applyFill="1" applyBorder="1" applyAlignment="1" applyProtection="1">
      <alignment/>
      <protection/>
    </xf>
    <xf numFmtId="165" fontId="106" fillId="33" borderId="42" xfId="0" applyNumberFormat="1" applyFont="1" applyFill="1" applyBorder="1" applyAlignment="1" applyProtection="1">
      <alignment horizontal="right" vertical="center"/>
      <protection locked="0"/>
    </xf>
    <xf numFmtId="3" fontId="92" fillId="39" borderId="19" xfId="0" applyNumberFormat="1" applyFont="1" applyFill="1" applyBorder="1" applyAlignment="1" applyProtection="1">
      <alignment horizontal="right" vertical="center"/>
      <protection locked="0"/>
    </xf>
    <xf numFmtId="3" fontId="95" fillId="34" borderId="21" xfId="0" applyNumberFormat="1" applyFont="1" applyFill="1" applyBorder="1" applyAlignment="1" applyProtection="1">
      <alignment/>
      <protection/>
    </xf>
    <xf numFmtId="3" fontId="0" fillId="0" borderId="0" xfId="0" applyNumberFormat="1" applyAlignment="1" applyProtection="1">
      <alignment/>
      <protection/>
    </xf>
    <xf numFmtId="0" fontId="0" fillId="0" borderId="0" xfId="0" applyAlignment="1" applyProtection="1">
      <alignment/>
      <protection/>
    </xf>
    <xf numFmtId="0" fontId="95" fillId="37" borderId="21" xfId="0" applyFont="1" applyFill="1" applyBorder="1" applyAlignment="1" applyProtection="1">
      <alignment horizontal="left"/>
      <protection/>
    </xf>
    <xf numFmtId="0" fontId="95" fillId="34" borderId="21" xfId="0" applyFont="1" applyFill="1" applyBorder="1" applyAlignment="1" applyProtection="1">
      <alignment horizontal="left"/>
      <protection/>
    </xf>
    <xf numFmtId="170" fontId="13" fillId="39" borderId="44" xfId="42" applyNumberFormat="1" applyFont="1" applyFill="1" applyBorder="1" applyAlignment="1" applyProtection="1">
      <alignment horizontal="center" vertical="center"/>
      <protection hidden="1" locked="0"/>
    </xf>
    <xf numFmtId="0" fontId="96" fillId="35" borderId="0" xfId="0" applyFont="1" applyFill="1" applyAlignment="1">
      <alignment vertical="center" wrapText="1"/>
    </xf>
    <xf numFmtId="0" fontId="73" fillId="0" borderId="0" xfId="0" applyFont="1" applyAlignment="1">
      <alignment/>
    </xf>
    <xf numFmtId="0" fontId="91" fillId="33" borderId="45" xfId="0" applyFont="1" applyFill="1" applyBorder="1" applyAlignment="1" applyProtection="1">
      <alignment/>
      <protection/>
    </xf>
    <xf numFmtId="0" fontId="91" fillId="33" borderId="0" xfId="0" applyFont="1" applyFill="1" applyBorder="1" applyAlignment="1" applyProtection="1">
      <alignment/>
      <protection/>
    </xf>
    <xf numFmtId="0" fontId="107" fillId="33" borderId="45" xfId="0" applyFont="1" applyFill="1" applyBorder="1" applyAlignment="1" applyProtection="1">
      <alignment/>
      <protection/>
    </xf>
    <xf numFmtId="169" fontId="93" fillId="0" borderId="0" xfId="0" applyNumberFormat="1" applyFont="1" applyFill="1" applyBorder="1" applyAlignment="1" applyProtection="1">
      <alignment horizontal="center"/>
      <protection/>
    </xf>
    <xf numFmtId="0" fontId="101" fillId="36" borderId="46" xfId="0" applyFont="1" applyFill="1" applyBorder="1" applyAlignment="1" applyProtection="1">
      <alignment vertical="center"/>
      <protection/>
    </xf>
    <xf numFmtId="0" fontId="101" fillId="36" borderId="47" xfId="0" applyFont="1" applyFill="1" applyBorder="1" applyAlignment="1" applyProtection="1">
      <alignment vertical="center"/>
      <protection/>
    </xf>
    <xf numFmtId="0" fontId="101" fillId="36" borderId="48" xfId="0" applyFont="1" applyFill="1" applyBorder="1" applyAlignment="1" applyProtection="1">
      <alignment vertical="center"/>
      <protection/>
    </xf>
    <xf numFmtId="0" fontId="108" fillId="0" borderId="0" xfId="0" applyFont="1" applyAlignment="1">
      <alignment/>
    </xf>
    <xf numFmtId="0" fontId="93" fillId="33" borderId="10" xfId="0" applyFont="1" applyFill="1" applyBorder="1" applyAlignment="1" applyProtection="1">
      <alignment/>
      <protection/>
    </xf>
    <xf numFmtId="0" fontId="93" fillId="33" borderId="0" xfId="0" applyFont="1" applyFill="1" applyBorder="1" applyAlignment="1" applyProtection="1">
      <alignment/>
      <protection/>
    </xf>
    <xf numFmtId="169" fontId="93" fillId="33" borderId="14" xfId="0" applyNumberFormat="1" applyFont="1" applyFill="1" applyBorder="1" applyAlignment="1" applyProtection="1">
      <alignment horizontal="center"/>
      <protection locked="0"/>
    </xf>
    <xf numFmtId="49" fontId="94" fillId="33" borderId="0" xfId="0" applyNumberFormat="1" applyFont="1" applyFill="1" applyBorder="1" applyAlignment="1" applyProtection="1">
      <alignment horizontal="center"/>
      <protection/>
    </xf>
    <xf numFmtId="49" fontId="94" fillId="33" borderId="49" xfId="0" applyNumberFormat="1" applyFont="1" applyFill="1" applyBorder="1" applyAlignment="1" applyProtection="1">
      <alignment horizontal="center"/>
      <protection/>
    </xf>
    <xf numFmtId="0" fontId="93" fillId="33" borderId="12" xfId="0" applyFont="1" applyFill="1" applyBorder="1" applyAlignment="1" applyProtection="1">
      <alignment/>
      <protection/>
    </xf>
    <xf numFmtId="3" fontId="5" fillId="33" borderId="14" xfId="0" applyNumberFormat="1" applyFont="1" applyFill="1" applyBorder="1" applyAlignment="1" applyProtection="1">
      <alignment/>
      <protection/>
    </xf>
    <xf numFmtId="3" fontId="93" fillId="33" borderId="14" xfId="0" applyNumberFormat="1" applyFont="1" applyFill="1" applyBorder="1" applyAlignment="1" applyProtection="1">
      <alignment horizontal="right"/>
      <protection/>
    </xf>
    <xf numFmtId="0" fontId="93" fillId="33" borderId="50" xfId="0" applyFont="1" applyFill="1" applyBorder="1" applyAlignment="1" applyProtection="1">
      <alignment horizontal="left"/>
      <protection/>
    </xf>
    <xf numFmtId="0" fontId="93" fillId="33" borderId="50" xfId="0" applyFont="1" applyFill="1" applyBorder="1" applyAlignment="1" applyProtection="1">
      <alignment/>
      <protection/>
    </xf>
    <xf numFmtId="0" fontId="93" fillId="33" borderId="51" xfId="0" applyFont="1" applyFill="1" applyBorder="1" applyAlignment="1" applyProtection="1">
      <alignment/>
      <protection/>
    </xf>
    <xf numFmtId="1" fontId="104" fillId="33" borderId="51" xfId="0" applyNumberFormat="1" applyFont="1" applyFill="1" applyBorder="1" applyAlignment="1" applyProtection="1">
      <alignment/>
      <protection/>
    </xf>
    <xf numFmtId="1" fontId="93" fillId="33" borderId="51" xfId="0" applyNumberFormat="1" applyFont="1" applyFill="1" applyBorder="1" applyAlignment="1" applyProtection="1">
      <alignment horizontal="right"/>
      <protection/>
    </xf>
    <xf numFmtId="0" fontId="0" fillId="33" borderId="52" xfId="0" applyFill="1" applyBorder="1" applyAlignment="1" applyProtection="1">
      <alignment/>
      <protection/>
    </xf>
    <xf numFmtId="0" fontId="108" fillId="0" borderId="0" xfId="0" applyFont="1" applyBorder="1" applyAlignment="1">
      <alignment/>
    </xf>
    <xf numFmtId="0" fontId="105" fillId="36" borderId="42" xfId="0" applyFont="1" applyFill="1" applyBorder="1" applyAlignment="1">
      <alignment vertical="center"/>
    </xf>
    <xf numFmtId="0" fontId="17" fillId="33" borderId="53" xfId="0" applyFont="1" applyFill="1" applyBorder="1" applyAlignment="1">
      <alignment horizontal="center" vertical="center"/>
    </xf>
    <xf numFmtId="0" fontId="95" fillId="34" borderId="18" xfId="0" applyFont="1" applyFill="1" applyBorder="1" applyAlignment="1" applyProtection="1">
      <alignment/>
      <protection/>
    </xf>
    <xf numFmtId="0" fontId="109" fillId="34" borderId="53" xfId="0" applyFont="1" applyFill="1" applyBorder="1" applyAlignment="1">
      <alignment horizontal="center" vertical="center"/>
    </xf>
    <xf numFmtId="49" fontId="110" fillId="0" borderId="54" xfId="0" applyNumberFormat="1" applyFont="1" applyFill="1" applyBorder="1" applyAlignment="1" applyProtection="1">
      <alignment horizontal="right" vertical="center"/>
      <protection locked="0"/>
    </xf>
    <xf numFmtId="0" fontId="94" fillId="34" borderId="18" xfId="0" applyFont="1" applyFill="1" applyBorder="1" applyAlignment="1" applyProtection="1">
      <alignment horizontal="center"/>
      <protection/>
    </xf>
    <xf numFmtId="0" fontId="94" fillId="34" borderId="0" xfId="0" applyFont="1" applyFill="1" applyBorder="1" applyAlignment="1" applyProtection="1">
      <alignment horizontal="left"/>
      <protection/>
    </xf>
    <xf numFmtId="165" fontId="111" fillId="0" borderId="44" xfId="0" applyNumberFormat="1" applyFont="1" applyFill="1" applyBorder="1" applyAlignment="1" applyProtection="1">
      <alignment horizontal="right" vertical="center"/>
      <protection locked="0"/>
    </xf>
    <xf numFmtId="6" fontId="111" fillId="4" borderId="44" xfId="0" applyNumberFormat="1" applyFont="1" applyFill="1" applyBorder="1" applyAlignment="1" applyProtection="1">
      <alignment horizontal="right" vertical="center"/>
      <protection/>
    </xf>
    <xf numFmtId="165" fontId="112" fillId="0" borderId="55" xfId="0" applyNumberFormat="1" applyFont="1" applyFill="1" applyBorder="1" applyAlignment="1" applyProtection="1">
      <alignment horizontal="right" vertical="center"/>
      <protection locked="0"/>
    </xf>
    <xf numFmtId="0" fontId="94" fillId="34" borderId="19" xfId="0" applyFont="1" applyFill="1" applyBorder="1" applyAlignment="1" applyProtection="1">
      <alignment horizontal="left"/>
      <protection/>
    </xf>
    <xf numFmtId="165" fontId="112" fillId="0" borderId="54" xfId="0" applyNumberFormat="1" applyFont="1" applyFill="1" applyBorder="1" applyAlignment="1" applyProtection="1">
      <alignment horizontal="right" vertical="center"/>
      <protection locked="0"/>
    </xf>
    <xf numFmtId="0" fontId="94" fillId="34" borderId="0" xfId="0" applyFont="1" applyFill="1" applyBorder="1" applyAlignment="1" applyProtection="1">
      <alignment horizontal="center"/>
      <protection/>
    </xf>
    <xf numFmtId="165" fontId="111" fillId="0" borderId="19" xfId="0" applyNumberFormat="1" applyFont="1" applyFill="1" applyBorder="1" applyAlignment="1" applyProtection="1">
      <alignment horizontal="right" vertical="center"/>
      <protection locked="0"/>
    </xf>
    <xf numFmtId="165" fontId="106" fillId="40" borderId="19" xfId="0" applyNumberFormat="1" applyFont="1" applyFill="1" applyBorder="1" applyAlignment="1" applyProtection="1">
      <alignment horizontal="right" vertical="center"/>
      <protection hidden="1"/>
    </xf>
    <xf numFmtId="6" fontId="111" fillId="40" borderId="44" xfId="0" applyNumberFormat="1" applyFont="1" applyFill="1" applyBorder="1" applyAlignment="1" applyProtection="1">
      <alignment horizontal="right" vertical="center"/>
      <protection/>
    </xf>
    <xf numFmtId="6" fontId="111" fillId="4" borderId="19" xfId="0" applyNumberFormat="1" applyFont="1" applyFill="1" applyBorder="1" applyAlignment="1" applyProtection="1">
      <alignment horizontal="right" vertical="center"/>
      <protection/>
    </xf>
    <xf numFmtId="165" fontId="111" fillId="0" borderId="19" xfId="0" applyNumberFormat="1" applyFont="1" applyBorder="1" applyAlignment="1" applyProtection="1">
      <alignment horizontal="right" vertical="center"/>
      <protection locked="0"/>
    </xf>
    <xf numFmtId="165" fontId="111" fillId="0" borderId="44" xfId="0" applyNumberFormat="1" applyFont="1" applyBorder="1" applyAlignment="1" applyProtection="1">
      <alignment horizontal="right" vertical="center"/>
      <protection/>
    </xf>
    <xf numFmtId="165" fontId="111" fillId="0" borderId="19" xfId="0" applyNumberFormat="1" applyFont="1" applyBorder="1" applyAlignment="1" applyProtection="1">
      <alignment horizontal="right" vertical="center"/>
      <protection/>
    </xf>
    <xf numFmtId="165" fontId="106" fillId="40" borderId="44" xfId="0" applyNumberFormat="1" applyFont="1" applyFill="1" applyBorder="1" applyAlignment="1" applyProtection="1">
      <alignment horizontal="right" vertical="center"/>
      <protection hidden="1"/>
    </xf>
    <xf numFmtId="6" fontId="106" fillId="40" borderId="19" xfId="0" applyNumberFormat="1" applyFont="1" applyFill="1" applyBorder="1" applyAlignment="1" applyProtection="1">
      <alignment horizontal="right" vertical="center"/>
      <protection hidden="1"/>
    </xf>
    <xf numFmtId="0" fontId="73" fillId="37" borderId="16" xfId="0" applyFont="1" applyFill="1" applyBorder="1" applyAlignment="1" applyProtection="1">
      <alignment/>
      <protection/>
    </xf>
    <xf numFmtId="0" fontId="73" fillId="37" borderId="16" xfId="0" applyFont="1" applyFill="1" applyBorder="1" applyAlignment="1">
      <alignment/>
    </xf>
    <xf numFmtId="0" fontId="105" fillId="36" borderId="21" xfId="0" applyFont="1" applyFill="1" applyBorder="1" applyAlignment="1">
      <alignment horizontal="center" vertical="center"/>
    </xf>
    <xf numFmtId="0" fontId="105" fillId="36" borderId="18" xfId="0" applyFont="1" applyFill="1" applyBorder="1" applyAlignment="1">
      <alignment vertical="center"/>
    </xf>
    <xf numFmtId="0" fontId="105" fillId="36" borderId="18" xfId="0" applyFont="1" applyFill="1" applyBorder="1" applyAlignment="1">
      <alignment horizontal="center" vertical="center"/>
    </xf>
    <xf numFmtId="0" fontId="105" fillId="36" borderId="19" xfId="0" applyFont="1" applyFill="1" applyBorder="1" applyAlignment="1">
      <alignment horizontal="center" vertical="center"/>
    </xf>
    <xf numFmtId="165" fontId="111" fillId="0" borderId="18" xfId="0" applyNumberFormat="1" applyFont="1" applyFill="1" applyBorder="1" applyAlignment="1" applyProtection="1">
      <alignment horizontal="right" vertical="center"/>
      <protection locked="0"/>
    </xf>
    <xf numFmtId="165" fontId="95" fillId="40" borderId="44" xfId="0" applyNumberFormat="1" applyFont="1" applyFill="1" applyBorder="1" applyAlignment="1" applyProtection="1">
      <alignment/>
      <protection/>
    </xf>
    <xf numFmtId="165" fontId="95" fillId="40" borderId="19" xfId="0" applyNumberFormat="1" applyFont="1" applyFill="1" applyBorder="1" applyAlignment="1" applyProtection="1">
      <alignment/>
      <protection/>
    </xf>
    <xf numFmtId="165" fontId="111" fillId="0" borderId="44" xfId="0" applyNumberFormat="1" applyFont="1" applyFill="1" applyBorder="1" applyAlignment="1" applyProtection="1">
      <alignment horizontal="right" vertical="center"/>
      <protection/>
    </xf>
    <xf numFmtId="165" fontId="111" fillId="4" borderId="19" xfId="0" applyNumberFormat="1" applyFont="1" applyFill="1" applyBorder="1" applyAlignment="1" applyProtection="1">
      <alignment horizontal="right" vertical="center"/>
      <protection hidden="1"/>
    </xf>
    <xf numFmtId="165" fontId="111" fillId="0" borderId="19" xfId="0" applyNumberFormat="1" applyFont="1" applyFill="1" applyBorder="1" applyAlignment="1" applyProtection="1">
      <alignment horizontal="right" vertical="center"/>
      <protection/>
    </xf>
    <xf numFmtId="0" fontId="95" fillId="37" borderId="21" xfId="0" applyFont="1" applyFill="1" applyBorder="1" applyAlignment="1" applyProtection="1">
      <alignment horizontal="left" vertical="center"/>
      <protection/>
    </xf>
    <xf numFmtId="0" fontId="95" fillId="37" borderId="18" xfId="0" applyFont="1" applyFill="1" applyBorder="1" applyAlignment="1" applyProtection="1">
      <alignment horizontal="left" vertical="center"/>
      <protection/>
    </xf>
    <xf numFmtId="165" fontId="106" fillId="37" borderId="18" xfId="0" applyNumberFormat="1" applyFont="1" applyFill="1" applyBorder="1" applyAlignment="1" applyProtection="1">
      <alignment horizontal="right" vertical="center"/>
      <protection hidden="1"/>
    </xf>
    <xf numFmtId="165" fontId="106" fillId="37" borderId="19" xfId="0" applyNumberFormat="1" applyFont="1" applyFill="1" applyBorder="1" applyAlignment="1" applyProtection="1">
      <alignment horizontal="right" vertical="center"/>
      <protection hidden="1"/>
    </xf>
    <xf numFmtId="165" fontId="106" fillId="37" borderId="21" xfId="0" applyNumberFormat="1" applyFont="1" applyFill="1" applyBorder="1" applyAlignment="1" applyProtection="1">
      <alignment horizontal="right" vertical="center"/>
      <protection hidden="1"/>
    </xf>
    <xf numFmtId="165" fontId="106" fillId="37" borderId="0" xfId="0" applyNumberFormat="1" applyFont="1" applyFill="1" applyBorder="1" applyAlignment="1" applyProtection="1">
      <alignment horizontal="right" vertical="center"/>
      <protection hidden="1"/>
    </xf>
    <xf numFmtId="165" fontId="106" fillId="40" borderId="42" xfId="0" applyNumberFormat="1" applyFont="1" applyFill="1" applyBorder="1" applyAlignment="1" applyProtection="1">
      <alignment horizontal="right" vertical="center"/>
      <protection hidden="1"/>
    </xf>
    <xf numFmtId="165" fontId="106" fillId="40" borderId="56" xfId="0" applyNumberFormat="1" applyFont="1" applyFill="1" applyBorder="1" applyAlignment="1" applyProtection="1">
      <alignment horizontal="right" vertical="center"/>
      <protection/>
    </xf>
    <xf numFmtId="0" fontId="0" fillId="0" borderId="18" xfId="0" applyBorder="1" applyAlignment="1">
      <alignment/>
    </xf>
    <xf numFmtId="49" fontId="93" fillId="33" borderId="0" xfId="0" applyNumberFormat="1" applyFont="1" applyFill="1" applyBorder="1" applyAlignment="1" applyProtection="1">
      <alignment horizontal="right"/>
      <protection/>
    </xf>
    <xf numFmtId="0" fontId="0" fillId="0" borderId="0" xfId="0" applyAlignment="1">
      <alignment vertical="center"/>
    </xf>
    <xf numFmtId="0" fontId="93" fillId="33" borderId="0" xfId="0" applyFont="1" applyFill="1" applyBorder="1" applyAlignment="1" applyProtection="1">
      <alignment horizontal="left"/>
      <protection/>
    </xf>
    <xf numFmtId="49" fontId="93" fillId="33" borderId="0" xfId="0" applyNumberFormat="1" applyFont="1" applyFill="1" applyBorder="1" applyAlignment="1" applyProtection="1">
      <alignment/>
      <protection/>
    </xf>
    <xf numFmtId="169" fontId="93" fillId="33" borderId="14" xfId="0" applyNumberFormat="1" applyFont="1" applyFill="1" applyBorder="1" applyAlignment="1" applyProtection="1">
      <alignment horizontal="center"/>
      <protection/>
    </xf>
    <xf numFmtId="169" fontId="93" fillId="33" borderId="0" xfId="0" applyNumberFormat="1" applyFont="1" applyFill="1" applyBorder="1" applyAlignment="1" applyProtection="1">
      <alignment horizontal="center"/>
      <protection/>
    </xf>
    <xf numFmtId="3" fontId="93" fillId="33" borderId="50" xfId="0" applyNumberFormat="1" applyFont="1" applyFill="1" applyBorder="1" applyAlignment="1" applyProtection="1">
      <alignment horizontal="right"/>
      <protection/>
    </xf>
    <xf numFmtId="3" fontId="93" fillId="33" borderId="51" xfId="0" applyNumberFormat="1" applyFont="1" applyFill="1" applyBorder="1" applyAlignment="1" applyProtection="1">
      <alignment horizontal="right"/>
      <protection/>
    </xf>
    <xf numFmtId="0" fontId="93" fillId="33" borderId="51" xfId="0" applyFont="1" applyFill="1" applyBorder="1" applyAlignment="1" applyProtection="1">
      <alignment horizontal="right"/>
      <protection/>
    </xf>
    <xf numFmtId="0" fontId="0" fillId="0" borderId="0" xfId="0" applyBorder="1" applyAlignment="1">
      <alignment horizontal="center"/>
    </xf>
    <xf numFmtId="0" fontId="18" fillId="33" borderId="17" xfId="0" applyFont="1" applyFill="1" applyBorder="1" applyAlignment="1">
      <alignment horizontal="center" vertical="center"/>
    </xf>
    <xf numFmtId="0" fontId="18" fillId="33" borderId="53" xfId="0" applyFont="1" applyFill="1" applyBorder="1" applyAlignment="1">
      <alignment horizontal="center" vertical="center"/>
    </xf>
    <xf numFmtId="0" fontId="17" fillId="41" borderId="57" xfId="0" applyFont="1" applyFill="1" applyBorder="1" applyAlignment="1">
      <alignment horizontal="center" vertical="center"/>
    </xf>
    <xf numFmtId="0" fontId="17" fillId="33" borderId="17" xfId="0" applyFont="1" applyFill="1" applyBorder="1" applyAlignment="1">
      <alignment horizontal="center" vertical="center"/>
    </xf>
    <xf numFmtId="0" fontId="17" fillId="41" borderId="53" xfId="0" applyFont="1" applyFill="1" applyBorder="1" applyAlignment="1">
      <alignment horizontal="center" vertical="center"/>
    </xf>
    <xf numFmtId="0" fontId="109" fillId="34" borderId="16" xfId="0" applyFont="1" applyFill="1" applyBorder="1" applyAlignment="1">
      <alignment horizontal="center" vertical="center"/>
    </xf>
    <xf numFmtId="0" fontId="109" fillId="34" borderId="18" xfId="0" applyFont="1" applyFill="1" applyBorder="1" applyAlignment="1">
      <alignment horizontal="center" vertical="center"/>
    </xf>
    <xf numFmtId="0" fontId="109" fillId="34" borderId="19" xfId="0" applyFont="1" applyFill="1" applyBorder="1" applyAlignment="1">
      <alignment horizontal="center" vertical="center"/>
    </xf>
    <xf numFmtId="165" fontId="111" fillId="0" borderId="44" xfId="0" applyNumberFormat="1" applyFont="1" applyFill="1" applyBorder="1" applyAlignment="1" applyProtection="1">
      <alignment horizontal="right" vertical="center"/>
      <protection hidden="1"/>
    </xf>
    <xf numFmtId="6" fontId="111" fillId="0" borderId="44" xfId="0" applyNumberFormat="1" applyFont="1" applyFill="1" applyBorder="1" applyAlignment="1" applyProtection="1">
      <alignment horizontal="right" vertical="center"/>
      <protection/>
    </xf>
    <xf numFmtId="165" fontId="106" fillId="40" borderId="44" xfId="0" applyNumberFormat="1" applyFont="1" applyFill="1" applyBorder="1" applyAlignment="1" applyProtection="1">
      <alignment horizontal="right" vertical="center"/>
      <protection/>
    </xf>
    <xf numFmtId="6" fontId="106" fillId="40" borderId="44" xfId="0" applyNumberFormat="1" applyFont="1" applyFill="1" applyBorder="1" applyAlignment="1" applyProtection="1">
      <alignment horizontal="right" vertical="center"/>
      <protection/>
    </xf>
    <xf numFmtId="165" fontId="106" fillId="40" borderId="19" xfId="0" applyNumberFormat="1" applyFont="1" applyFill="1" applyBorder="1" applyAlignment="1" applyProtection="1">
      <alignment horizontal="right" vertical="center"/>
      <protection/>
    </xf>
    <xf numFmtId="0" fontId="73" fillId="37" borderId="16" xfId="0" applyFont="1" applyFill="1" applyBorder="1" applyAlignment="1" applyProtection="1">
      <alignment/>
      <protection hidden="1"/>
    </xf>
    <xf numFmtId="0" fontId="105" fillId="36" borderId="44" xfId="0" applyFont="1" applyFill="1" applyBorder="1" applyAlignment="1" applyProtection="1">
      <alignment horizontal="center" vertical="center"/>
      <protection hidden="1"/>
    </xf>
    <xf numFmtId="6" fontId="111" fillId="0" borderId="58" xfId="0" applyNumberFormat="1" applyFont="1" applyFill="1" applyBorder="1" applyAlignment="1" applyProtection="1">
      <alignment horizontal="right" vertical="center"/>
      <protection/>
    </xf>
    <xf numFmtId="6" fontId="111" fillId="0" borderId="59" xfId="0" applyNumberFormat="1" applyFont="1" applyFill="1" applyBorder="1" applyAlignment="1" applyProtection="1">
      <alignment horizontal="right" vertical="center"/>
      <protection/>
    </xf>
    <xf numFmtId="6" fontId="111" fillId="0" borderId="19" xfId="0" applyNumberFormat="1" applyFont="1" applyFill="1" applyBorder="1" applyAlignment="1" applyProtection="1">
      <alignment horizontal="right" vertical="center"/>
      <protection/>
    </xf>
    <xf numFmtId="6" fontId="106" fillId="40" borderId="58" xfId="0" applyNumberFormat="1" applyFont="1" applyFill="1" applyBorder="1" applyAlignment="1" applyProtection="1">
      <alignment horizontal="right" vertical="center"/>
      <protection/>
    </xf>
    <xf numFmtId="6" fontId="106" fillId="40" borderId="59" xfId="0" applyNumberFormat="1" applyFont="1" applyFill="1" applyBorder="1" applyAlignment="1" applyProtection="1">
      <alignment horizontal="right" vertical="center"/>
      <protection/>
    </xf>
    <xf numFmtId="165" fontId="95" fillId="40" borderId="21" xfId="0" applyNumberFormat="1" applyFont="1" applyFill="1" applyBorder="1" applyAlignment="1" applyProtection="1">
      <alignment/>
      <protection/>
    </xf>
    <xf numFmtId="6" fontId="106" fillId="40" borderId="19" xfId="0" applyNumberFormat="1" applyFont="1" applyFill="1" applyBorder="1" applyAlignment="1" applyProtection="1">
      <alignment horizontal="right" vertical="center"/>
      <protection/>
    </xf>
    <xf numFmtId="165" fontId="106" fillId="37" borderId="42" xfId="0" applyNumberFormat="1" applyFont="1" applyFill="1" applyBorder="1" applyAlignment="1" applyProtection="1">
      <alignment horizontal="right" vertical="center"/>
      <protection hidden="1"/>
    </xf>
    <xf numFmtId="165" fontId="106" fillId="33" borderId="44" xfId="0" applyNumberFormat="1" applyFont="1" applyFill="1" applyBorder="1" applyAlignment="1" applyProtection="1">
      <alignment horizontal="right" vertical="center"/>
      <protection locked="0"/>
    </xf>
    <xf numFmtId="0" fontId="0" fillId="0" borderId="60" xfId="0" applyBorder="1" applyAlignment="1">
      <alignment/>
    </xf>
    <xf numFmtId="0" fontId="0" fillId="0" borderId="0" xfId="0" applyAlignment="1" applyProtection="1">
      <alignment horizontal="center"/>
      <protection/>
    </xf>
    <xf numFmtId="170" fontId="13" fillId="39" borderId="0" xfId="42" applyNumberFormat="1" applyFont="1" applyFill="1" applyBorder="1" applyAlignment="1" applyProtection="1">
      <alignment horizontal="center" vertical="center"/>
      <protection hidden="1" locked="0"/>
    </xf>
    <xf numFmtId="170" fontId="13" fillId="39" borderId="61" xfId="42" applyNumberFormat="1" applyFont="1" applyFill="1" applyBorder="1" applyAlignment="1" applyProtection="1">
      <alignment horizontal="center" vertical="center"/>
      <protection hidden="1" locked="0"/>
    </xf>
    <xf numFmtId="9" fontId="94" fillId="34" borderId="19" xfId="0" applyNumberFormat="1" applyFont="1" applyFill="1" applyBorder="1" applyAlignment="1" applyProtection="1">
      <alignment horizontal="center"/>
      <protection/>
    </xf>
    <xf numFmtId="49" fontId="110" fillId="0" borderId="54" xfId="0" applyNumberFormat="1" applyFont="1" applyFill="1" applyBorder="1" applyAlignment="1" applyProtection="1">
      <alignment horizontal="right" vertical="center"/>
      <protection/>
    </xf>
    <xf numFmtId="165" fontId="106" fillId="40" borderId="42" xfId="0" applyNumberFormat="1" applyFont="1" applyFill="1" applyBorder="1" applyAlignment="1" applyProtection="1">
      <alignment horizontal="right" vertical="center"/>
      <protection/>
    </xf>
    <xf numFmtId="165" fontId="109" fillId="41" borderId="44" xfId="0" applyNumberFormat="1" applyFont="1" applyFill="1" applyBorder="1" applyAlignment="1" applyProtection="1">
      <alignment horizontal="center" vertical="center"/>
      <protection/>
    </xf>
    <xf numFmtId="165" fontId="106" fillId="40" borderId="58" xfId="0" applyNumberFormat="1" applyFont="1" applyFill="1" applyBorder="1" applyAlignment="1" applyProtection="1">
      <alignment horizontal="right" vertical="center"/>
      <protection/>
    </xf>
    <xf numFmtId="165" fontId="106" fillId="40" borderId="62" xfId="0" applyNumberFormat="1" applyFont="1" applyFill="1" applyBorder="1" applyAlignment="1" applyProtection="1">
      <alignment horizontal="right" vertical="center"/>
      <protection/>
    </xf>
    <xf numFmtId="165" fontId="106" fillId="40" borderId="17" xfId="0" applyNumberFormat="1" applyFont="1" applyFill="1" applyBorder="1" applyAlignment="1" applyProtection="1">
      <alignment horizontal="right" vertical="center"/>
      <protection/>
    </xf>
    <xf numFmtId="165" fontId="106" fillId="40" borderId="63" xfId="0" applyNumberFormat="1" applyFont="1" applyFill="1" applyBorder="1" applyAlignment="1" applyProtection="1">
      <alignment horizontal="right" vertical="center"/>
      <protection/>
    </xf>
    <xf numFmtId="165" fontId="106" fillId="40" borderId="64" xfId="0" applyNumberFormat="1" applyFont="1" applyFill="1" applyBorder="1" applyAlignment="1" applyProtection="1">
      <alignment horizontal="right" vertical="center"/>
      <protection/>
    </xf>
    <xf numFmtId="0" fontId="0" fillId="36" borderId="0" xfId="0" applyFill="1" applyAlignment="1" applyProtection="1">
      <alignment/>
      <protection/>
    </xf>
    <xf numFmtId="0" fontId="113" fillId="36" borderId="0" xfId="0" applyFont="1" applyFill="1" applyAlignment="1" applyProtection="1">
      <alignment vertical="center"/>
      <protection/>
    </xf>
    <xf numFmtId="0" fontId="101" fillId="36" borderId="0" xfId="0" applyFont="1" applyFill="1" applyAlignment="1" applyProtection="1">
      <alignment vertical="center"/>
      <protection/>
    </xf>
    <xf numFmtId="0" fontId="0" fillId="36" borderId="0" xfId="0" applyFill="1" applyAlignment="1" applyProtection="1">
      <alignment vertical="center"/>
      <protection/>
    </xf>
    <xf numFmtId="0" fontId="0" fillId="37" borderId="0" xfId="0" applyFill="1" applyAlignment="1">
      <alignment vertical="center"/>
    </xf>
    <xf numFmtId="0" fontId="0" fillId="37" borderId="0" xfId="0" applyFill="1" applyAlignment="1" applyProtection="1">
      <alignment/>
      <protection/>
    </xf>
    <xf numFmtId="0" fontId="114" fillId="27" borderId="0" xfId="0" applyFont="1" applyFill="1" applyAlignment="1" applyProtection="1">
      <alignment/>
      <protection/>
    </xf>
    <xf numFmtId="0" fontId="95" fillId="27" borderId="0" xfId="0" applyFont="1" applyFill="1" applyAlignment="1" applyProtection="1">
      <alignment/>
      <protection/>
    </xf>
    <xf numFmtId="0" fontId="92" fillId="27" borderId="0" xfId="0" applyFont="1" applyFill="1" applyAlignment="1" applyProtection="1">
      <alignment/>
      <protection/>
    </xf>
    <xf numFmtId="0" fontId="0" fillId="27" borderId="0" xfId="0" applyFill="1" applyAlignment="1">
      <alignment/>
    </xf>
    <xf numFmtId="0" fontId="0" fillId="27" borderId="0" xfId="0" applyFill="1" applyAlignment="1" applyProtection="1">
      <alignment/>
      <protection/>
    </xf>
    <xf numFmtId="0" fontId="115" fillId="37" borderId="0" xfId="0" applyFont="1" applyFill="1" applyAlignment="1" applyProtection="1">
      <alignment/>
      <protection/>
    </xf>
    <xf numFmtId="0" fontId="22" fillId="36" borderId="0" xfId="0" applyFont="1" applyFill="1" applyAlignment="1" applyProtection="1">
      <alignment/>
      <protection/>
    </xf>
    <xf numFmtId="0" fontId="92" fillId="37" borderId="0" xfId="0" applyFont="1" applyFill="1" applyAlignment="1" applyProtection="1">
      <alignment horizontal="left" vertical="top" indent="2"/>
      <protection/>
    </xf>
    <xf numFmtId="0" fontId="22" fillId="37" borderId="0" xfId="0" applyFont="1" applyFill="1" applyAlignment="1" applyProtection="1">
      <alignment/>
      <protection/>
    </xf>
    <xf numFmtId="0" fontId="92" fillId="37" borderId="0" xfId="0" applyFont="1" applyFill="1" applyAlignment="1" applyProtection="1">
      <alignment/>
      <protection/>
    </xf>
    <xf numFmtId="0" fontId="91" fillId="37" borderId="0" xfId="0" applyFont="1" applyFill="1" applyAlignment="1" applyProtection="1">
      <alignment/>
      <protection/>
    </xf>
    <xf numFmtId="49" fontId="100" fillId="0" borderId="0" xfId="0" applyNumberFormat="1" applyFont="1" applyAlignment="1">
      <alignment vertical="center"/>
    </xf>
    <xf numFmtId="0" fontId="92" fillId="36" borderId="0" xfId="0" applyFont="1" applyFill="1" applyAlignment="1" applyProtection="1">
      <alignment/>
      <protection/>
    </xf>
    <xf numFmtId="0" fontId="91" fillId="36" borderId="0" xfId="0" applyFont="1" applyFill="1" applyAlignment="1" applyProtection="1">
      <alignment/>
      <protection/>
    </xf>
    <xf numFmtId="0" fontId="92" fillId="0" borderId="0" xfId="0" applyFont="1" applyAlignment="1">
      <alignment vertical="center"/>
    </xf>
    <xf numFmtId="0" fontId="13" fillId="37" borderId="0" xfId="0" applyFont="1" applyFill="1" applyAlignment="1" applyProtection="1">
      <alignment/>
      <protection/>
    </xf>
    <xf numFmtId="0" fontId="92" fillId="0" borderId="0" xfId="0" applyFont="1" applyAlignment="1">
      <alignment horizontal="left" vertical="top" wrapText="1"/>
    </xf>
    <xf numFmtId="0" fontId="91" fillId="0" borderId="0" xfId="0" applyFont="1" applyAlignment="1">
      <alignment horizontal="left" vertical="top"/>
    </xf>
    <xf numFmtId="0" fontId="95" fillId="33" borderId="0" xfId="0" applyFont="1" applyFill="1" applyBorder="1" applyAlignment="1" applyProtection="1">
      <alignment vertical="center"/>
      <protection/>
    </xf>
    <xf numFmtId="0" fontId="91" fillId="37" borderId="0" xfId="0" applyFont="1" applyFill="1" applyAlignment="1" applyProtection="1">
      <alignment wrapText="1"/>
      <protection/>
    </xf>
    <xf numFmtId="0" fontId="0" fillId="35" borderId="0" xfId="0" applyFill="1" applyBorder="1" applyAlignment="1" applyProtection="1">
      <alignment/>
      <protection/>
    </xf>
    <xf numFmtId="0" fontId="13" fillId="27" borderId="0" xfId="53" applyFont="1" applyFill="1" applyAlignment="1" applyProtection="1">
      <alignment/>
      <protection locked="0"/>
    </xf>
    <xf numFmtId="0" fontId="92" fillId="0" borderId="0" xfId="0" applyFont="1" applyAlignment="1">
      <alignment/>
    </xf>
    <xf numFmtId="0" fontId="92" fillId="0" borderId="0" xfId="0" applyFont="1" applyAlignment="1">
      <alignment/>
    </xf>
    <xf numFmtId="0" fontId="92" fillId="0" borderId="0" xfId="0" applyFont="1" applyAlignment="1">
      <alignment/>
    </xf>
    <xf numFmtId="0" fontId="92" fillId="0" borderId="0" xfId="0" applyFont="1" applyAlignment="1" applyProtection="1">
      <alignment/>
      <protection/>
    </xf>
    <xf numFmtId="0" fontId="92" fillId="0" borderId="0" xfId="0" applyFont="1" applyAlignment="1" applyProtection="1">
      <alignment/>
      <protection locked="0"/>
    </xf>
    <xf numFmtId="0" fontId="109" fillId="34" borderId="18" xfId="0" applyFont="1" applyFill="1" applyBorder="1" applyAlignment="1" applyProtection="1">
      <alignment horizontal="center" vertical="center"/>
      <protection/>
    </xf>
    <xf numFmtId="0" fontId="105" fillId="36" borderId="18" xfId="0" applyFont="1" applyFill="1" applyBorder="1" applyAlignment="1" applyProtection="1">
      <alignment horizontal="center" vertical="center"/>
      <protection/>
    </xf>
    <xf numFmtId="165" fontId="106" fillId="37" borderId="42" xfId="0" applyNumberFormat="1" applyFont="1" applyFill="1" applyBorder="1" applyAlignment="1" applyProtection="1">
      <alignment horizontal="right" vertical="center"/>
      <protection locked="0"/>
    </xf>
    <xf numFmtId="165" fontId="106" fillId="37" borderId="18" xfId="0" applyNumberFormat="1" applyFont="1" applyFill="1" applyBorder="1" applyAlignment="1" applyProtection="1">
      <alignment horizontal="right" vertical="center"/>
      <protection/>
    </xf>
    <xf numFmtId="0" fontId="109" fillId="34" borderId="16" xfId="0" applyFont="1" applyFill="1" applyBorder="1" applyAlignment="1" applyProtection="1">
      <alignment horizontal="center" vertical="center"/>
      <protection/>
    </xf>
    <xf numFmtId="165" fontId="106" fillId="37" borderId="21" xfId="0" applyNumberFormat="1" applyFont="1" applyFill="1" applyBorder="1" applyAlignment="1" applyProtection="1">
      <alignment horizontal="right" vertical="center"/>
      <protection/>
    </xf>
    <xf numFmtId="0" fontId="17" fillId="33" borderId="53" xfId="0" applyFont="1" applyFill="1" applyBorder="1" applyAlignment="1" applyProtection="1">
      <alignment horizontal="center" vertical="center"/>
      <protection/>
    </xf>
    <xf numFmtId="0" fontId="18" fillId="33" borderId="53" xfId="0" applyFont="1" applyFill="1" applyBorder="1" applyAlignment="1" applyProtection="1">
      <alignment horizontal="center" vertical="center"/>
      <protection/>
    </xf>
    <xf numFmtId="0" fontId="105" fillId="36" borderId="21" xfId="0" applyFont="1" applyFill="1" applyBorder="1" applyAlignment="1" applyProtection="1">
      <alignment horizontal="center" vertical="center"/>
      <protection/>
    </xf>
    <xf numFmtId="0" fontId="83" fillId="0" borderId="0" xfId="53" applyFill="1" applyBorder="1" applyAlignment="1" applyProtection="1">
      <alignment vertical="top"/>
      <protection locked="0"/>
    </xf>
    <xf numFmtId="0" fontId="107" fillId="33" borderId="0" xfId="0" applyFont="1" applyFill="1" applyBorder="1" applyAlignment="1" applyProtection="1">
      <alignment/>
      <protection/>
    </xf>
    <xf numFmtId="168" fontId="0" fillId="0" borderId="0" xfId="42" applyNumberFormat="1" applyFont="1" applyAlignment="1">
      <alignment/>
    </xf>
    <xf numFmtId="0" fontId="106" fillId="40" borderId="0" xfId="0" applyFont="1" applyFill="1" applyAlignment="1" applyProtection="1">
      <alignment/>
      <protection/>
    </xf>
    <xf numFmtId="170" fontId="13" fillId="0" borderId="0" xfId="42" applyNumberFormat="1" applyFont="1" applyFill="1" applyBorder="1" applyAlignment="1" applyProtection="1">
      <alignment horizontal="center" vertical="center"/>
      <protection hidden="1"/>
    </xf>
    <xf numFmtId="171" fontId="92" fillId="39" borderId="19" xfId="59" applyNumberFormat="1" applyFont="1" applyFill="1" applyBorder="1" applyAlignment="1" applyProtection="1">
      <alignment horizontal="right" vertical="center"/>
      <protection locked="0"/>
    </xf>
    <xf numFmtId="9" fontId="0" fillId="0" borderId="0" xfId="59" applyFont="1" applyAlignment="1" applyProtection="1">
      <alignment/>
      <protection/>
    </xf>
    <xf numFmtId="168" fontId="0" fillId="0" borderId="0" xfId="42" applyNumberFormat="1" applyFont="1" applyAlignment="1" applyProtection="1">
      <alignment/>
      <protection/>
    </xf>
    <xf numFmtId="171" fontId="0" fillId="0" borderId="0" xfId="59" applyNumberFormat="1" applyFont="1" applyAlignment="1" applyProtection="1">
      <alignment/>
      <protection/>
    </xf>
    <xf numFmtId="0" fontId="92" fillId="34" borderId="60" xfId="0" applyFont="1" applyFill="1" applyBorder="1" applyAlignment="1" applyProtection="1">
      <alignment horizontal="left"/>
      <protection/>
    </xf>
    <xf numFmtId="0" fontId="92" fillId="34" borderId="0" xfId="0" applyFont="1" applyFill="1" applyBorder="1" applyAlignment="1" applyProtection="1">
      <alignment horizontal="left"/>
      <protection/>
    </xf>
    <xf numFmtId="0" fontId="95" fillId="34" borderId="21" xfId="0" applyFont="1" applyFill="1" applyBorder="1" applyAlignment="1" applyProtection="1">
      <alignment horizontal="left" wrapText="1"/>
      <protection/>
    </xf>
    <xf numFmtId="3" fontId="94" fillId="34" borderId="0" xfId="0" applyNumberFormat="1" applyFont="1" applyFill="1" applyBorder="1" applyAlignment="1" applyProtection="1">
      <alignment horizontal="right"/>
      <protection locked="0"/>
    </xf>
    <xf numFmtId="43" fontId="94" fillId="34" borderId="0" xfId="42" applyFont="1" applyFill="1" applyBorder="1" applyAlignment="1" applyProtection="1">
      <alignment horizontal="right"/>
      <protection locked="0"/>
    </xf>
    <xf numFmtId="165" fontId="112" fillId="0" borderId="0" xfId="0" applyNumberFormat="1" applyFont="1" applyFill="1" applyBorder="1" applyAlignment="1" applyProtection="1">
      <alignment horizontal="right" vertical="center"/>
      <protection locked="0"/>
    </xf>
    <xf numFmtId="3" fontId="94" fillId="34" borderId="0" xfId="0" applyNumberFormat="1" applyFont="1" applyFill="1" applyBorder="1" applyAlignment="1" applyProtection="1">
      <alignment horizontal="right"/>
      <protection/>
    </xf>
    <xf numFmtId="4" fontId="94" fillId="34" borderId="0" xfId="0" applyNumberFormat="1" applyFont="1" applyFill="1" applyBorder="1" applyAlignment="1" applyProtection="1">
      <alignment horizontal="right"/>
      <protection/>
    </xf>
    <xf numFmtId="0" fontId="3" fillId="27" borderId="0" xfId="0" applyFont="1" applyFill="1" applyAlignment="1" applyProtection="1">
      <alignment/>
      <protection/>
    </xf>
    <xf numFmtId="0" fontId="92" fillId="34" borderId="60" xfId="0" applyFont="1" applyFill="1" applyBorder="1" applyAlignment="1" applyProtection="1">
      <alignment horizontal="left"/>
      <protection/>
    </xf>
    <xf numFmtId="0" fontId="92" fillId="34" borderId="0" xfId="0" applyFont="1" applyFill="1" applyBorder="1" applyAlignment="1" applyProtection="1">
      <alignment horizontal="left"/>
      <protection/>
    </xf>
    <xf numFmtId="0" fontId="92" fillId="34" borderId="0" xfId="0" applyFont="1" applyFill="1" applyBorder="1" applyAlignment="1" applyProtection="1">
      <alignment horizontal="left"/>
      <protection/>
    </xf>
    <xf numFmtId="0" fontId="3" fillId="37" borderId="0" xfId="0" applyFont="1" applyFill="1" applyAlignment="1" applyProtection="1">
      <alignment horizontal="left" vertical="top" indent="2"/>
      <protection/>
    </xf>
    <xf numFmtId="0" fontId="116" fillId="0" borderId="0" xfId="0" applyFont="1" applyAlignment="1">
      <alignment vertical="top"/>
    </xf>
    <xf numFmtId="0" fontId="0" fillId="0" borderId="0" xfId="0" applyFill="1" applyBorder="1" applyAlignment="1">
      <alignment/>
    </xf>
    <xf numFmtId="0" fontId="0" fillId="0" borderId="16" xfId="0" applyFill="1" applyBorder="1" applyAlignment="1">
      <alignment/>
    </xf>
    <xf numFmtId="0" fontId="0" fillId="0" borderId="34" xfId="0" applyBorder="1" applyAlignment="1">
      <alignment/>
    </xf>
    <xf numFmtId="0" fontId="95" fillId="34" borderId="21" xfId="0" applyFont="1" applyFill="1" applyBorder="1" applyAlignment="1" applyProtection="1">
      <alignment horizontal="left" vertical="center"/>
      <protection/>
    </xf>
    <xf numFmtId="0" fontId="95" fillId="34" borderId="18" xfId="0" applyFont="1" applyFill="1" applyBorder="1" applyAlignment="1" applyProtection="1">
      <alignment horizontal="left" vertical="center"/>
      <protection/>
    </xf>
    <xf numFmtId="0" fontId="95" fillId="34" borderId="19" xfId="0" applyFont="1" applyFill="1" applyBorder="1" applyAlignment="1" applyProtection="1">
      <alignment horizontal="left" vertical="center"/>
      <protection/>
    </xf>
    <xf numFmtId="0" fontId="97" fillId="36" borderId="65" xfId="0" applyFont="1" applyFill="1" applyBorder="1" applyAlignment="1" applyProtection="1">
      <alignment horizontal="left" vertical="center"/>
      <protection/>
    </xf>
    <xf numFmtId="0" fontId="105" fillId="36" borderId="43" xfId="0" applyFont="1" applyFill="1" applyBorder="1" applyAlignment="1">
      <alignment horizontal="center" vertical="center"/>
    </xf>
    <xf numFmtId="168" fontId="92" fillId="0" borderId="19" xfId="42" applyNumberFormat="1" applyFont="1" applyFill="1" applyBorder="1" applyAlignment="1" applyProtection="1">
      <alignment horizontal="center" vertical="center"/>
      <protection hidden="1"/>
    </xf>
    <xf numFmtId="3" fontId="92" fillId="0" borderId="44" xfId="0" applyNumberFormat="1" applyFont="1" applyFill="1" applyBorder="1" applyAlignment="1" applyProtection="1">
      <alignment horizontal="right" vertical="center"/>
      <protection hidden="1"/>
    </xf>
    <xf numFmtId="3" fontId="92" fillId="0" borderId="21" xfId="0" applyNumberFormat="1" applyFont="1" applyFill="1" applyBorder="1" applyAlignment="1" applyProtection="1">
      <alignment horizontal="right" vertical="center"/>
      <protection hidden="1"/>
    </xf>
    <xf numFmtId="3" fontId="92" fillId="0" borderId="66" xfId="0" applyNumberFormat="1" applyFont="1" applyFill="1" applyBorder="1" applyAlignment="1" applyProtection="1">
      <alignment horizontal="center" vertical="center"/>
      <protection hidden="1"/>
    </xf>
    <xf numFmtId="168" fontId="92" fillId="41" borderId="67" xfId="42" applyNumberFormat="1" applyFont="1" applyFill="1" applyBorder="1" applyAlignment="1" applyProtection="1">
      <alignment horizontal="center" vertical="center"/>
      <protection hidden="1"/>
    </xf>
    <xf numFmtId="166" fontId="92" fillId="41" borderId="68" xfId="0" applyNumberFormat="1" applyFont="1" applyFill="1" applyBorder="1" applyAlignment="1" applyProtection="1">
      <alignment horizontal="center" vertical="center"/>
      <protection hidden="1"/>
    </xf>
    <xf numFmtId="165" fontId="92" fillId="0" borderId="28" xfId="0" applyNumberFormat="1" applyFont="1" applyFill="1" applyBorder="1" applyAlignment="1" applyProtection="1">
      <alignment horizontal="center" vertical="center"/>
      <protection hidden="1"/>
    </xf>
    <xf numFmtId="165" fontId="92" fillId="0" borderId="69" xfId="0" applyNumberFormat="1" applyFont="1" applyFill="1" applyBorder="1" applyAlignment="1" applyProtection="1">
      <alignment horizontal="center" vertical="center"/>
      <protection hidden="1"/>
    </xf>
    <xf numFmtId="165" fontId="92" fillId="0" borderId="0" xfId="0" applyNumberFormat="1" applyFont="1" applyFill="1" applyBorder="1" applyAlignment="1" applyProtection="1">
      <alignment horizontal="center" vertical="center"/>
      <protection hidden="1"/>
    </xf>
    <xf numFmtId="165" fontId="95" fillId="0" borderId="21" xfId="0" applyNumberFormat="1" applyFont="1" applyFill="1" applyBorder="1" applyAlignment="1" applyProtection="1">
      <alignment horizontal="right" vertical="center"/>
      <protection hidden="1"/>
    </xf>
    <xf numFmtId="165" fontId="92" fillId="0" borderId="19" xfId="0" applyNumberFormat="1" applyFont="1" applyBorder="1" applyAlignment="1" applyProtection="1">
      <alignment horizontal="right" vertical="center"/>
      <protection hidden="1"/>
    </xf>
    <xf numFmtId="165" fontId="92" fillId="0" borderId="18" xfId="0" applyNumberFormat="1" applyFont="1" applyBorder="1" applyAlignment="1" applyProtection="1">
      <alignment horizontal="right" vertical="center"/>
      <protection hidden="1"/>
    </xf>
    <xf numFmtId="165" fontId="92" fillId="0" borderId="70" xfId="0" applyNumberFormat="1" applyFont="1" applyBorder="1" applyAlignment="1" applyProtection="1">
      <alignment horizontal="right" vertical="center"/>
      <protection hidden="1"/>
    </xf>
    <xf numFmtId="165" fontId="92" fillId="0" borderId="71" xfId="0" applyNumberFormat="1" applyFont="1" applyBorder="1" applyAlignment="1" applyProtection="1">
      <alignment horizontal="right" vertical="center"/>
      <protection hidden="1"/>
    </xf>
    <xf numFmtId="165" fontId="92" fillId="0" borderId="72" xfId="0" applyNumberFormat="1" applyFont="1" applyBorder="1" applyAlignment="1" applyProtection="1">
      <alignment horizontal="right" vertical="center"/>
      <protection hidden="1"/>
    </xf>
    <xf numFmtId="165" fontId="92" fillId="0" borderId="19" xfId="0" applyNumberFormat="1" applyFont="1" applyFill="1" applyBorder="1" applyAlignment="1" applyProtection="1">
      <alignment horizontal="right" vertical="center"/>
      <protection hidden="1"/>
    </xf>
    <xf numFmtId="165" fontId="92" fillId="37" borderId="18" xfId="0" applyNumberFormat="1" applyFont="1" applyFill="1" applyBorder="1" applyAlignment="1" applyProtection="1">
      <alignment horizontal="right" vertical="center"/>
      <protection hidden="1"/>
    </xf>
    <xf numFmtId="165" fontId="92" fillId="37" borderId="16" xfId="0" applyNumberFormat="1" applyFont="1" applyFill="1" applyBorder="1" applyAlignment="1" applyProtection="1">
      <alignment horizontal="right" vertical="center"/>
      <protection hidden="1"/>
    </xf>
    <xf numFmtId="165" fontId="92" fillId="37" borderId="0" xfId="0" applyNumberFormat="1" applyFont="1" applyFill="1" applyBorder="1" applyAlignment="1" applyProtection="1">
      <alignment horizontal="right" vertical="center"/>
      <protection hidden="1"/>
    </xf>
    <xf numFmtId="174" fontId="25" fillId="0" borderId="44" xfId="42" applyNumberFormat="1" applyFont="1" applyFill="1" applyBorder="1" applyAlignment="1" applyProtection="1">
      <alignment horizontal="center" vertical="center"/>
      <protection hidden="1"/>
    </xf>
    <xf numFmtId="165" fontId="92" fillId="37" borderId="34" xfId="0" applyNumberFormat="1" applyFont="1" applyFill="1" applyBorder="1" applyAlignment="1" applyProtection="1">
      <alignment horizontal="right" vertical="center"/>
      <protection hidden="1"/>
    </xf>
    <xf numFmtId="170" fontId="13" fillId="0" borderId="67" xfId="42" applyNumberFormat="1" applyFont="1" applyFill="1" applyBorder="1" applyAlignment="1" applyProtection="1">
      <alignment horizontal="center" vertical="center"/>
      <protection hidden="1"/>
    </xf>
    <xf numFmtId="0" fontId="92" fillId="33" borderId="0" xfId="0" applyFont="1" applyFill="1" applyBorder="1" applyAlignment="1" applyProtection="1">
      <alignment horizontal="left" vertical="top" wrapText="1"/>
      <protection/>
    </xf>
    <xf numFmtId="0" fontId="92" fillId="34" borderId="21" xfId="0" applyFont="1" applyFill="1" applyBorder="1" applyAlignment="1">
      <alignment horizontal="left"/>
    </xf>
    <xf numFmtId="0" fontId="92" fillId="34" borderId="18" xfId="0" applyFont="1" applyFill="1" applyBorder="1" applyAlignment="1">
      <alignment horizontal="left"/>
    </xf>
    <xf numFmtId="0" fontId="0" fillId="0" borderId="0" xfId="0" applyFill="1" applyAlignment="1" applyProtection="1">
      <alignment/>
      <protection/>
    </xf>
    <xf numFmtId="0" fontId="13" fillId="0" borderId="0" xfId="53" applyFont="1" applyFill="1" applyAlignment="1" applyProtection="1">
      <alignment/>
      <protection locked="0"/>
    </xf>
    <xf numFmtId="0" fontId="92" fillId="0" borderId="0" xfId="0" applyFont="1" applyFill="1" applyAlignment="1" applyProtection="1">
      <alignment/>
      <protection/>
    </xf>
    <xf numFmtId="0" fontId="92" fillId="0" borderId="0" xfId="0" applyFont="1" applyFill="1" applyBorder="1" applyAlignment="1" applyProtection="1">
      <alignment horizontal="left" vertical="top" wrapText="1"/>
      <protection/>
    </xf>
    <xf numFmtId="9" fontId="13" fillId="39" borderId="44" xfId="59" applyFont="1" applyFill="1" applyBorder="1" applyAlignment="1" applyProtection="1">
      <alignment horizontal="center" vertical="center"/>
      <protection hidden="1" locked="0"/>
    </xf>
    <xf numFmtId="166" fontId="95" fillId="0" borderId="21" xfId="0" applyNumberFormat="1" applyFont="1" applyFill="1" applyBorder="1" applyAlignment="1" applyProtection="1">
      <alignment horizontal="right" vertical="center"/>
      <protection hidden="1"/>
    </xf>
    <xf numFmtId="3" fontId="94" fillId="34" borderId="0" xfId="0" applyNumberFormat="1" applyFont="1" applyFill="1" applyBorder="1" applyAlignment="1" applyProtection="1">
      <alignment horizontal="center"/>
      <protection locked="0"/>
    </xf>
    <xf numFmtId="2" fontId="94" fillId="34" borderId="0" xfId="0" applyNumberFormat="1" applyFont="1" applyFill="1" applyBorder="1" applyAlignment="1" applyProtection="1">
      <alignment horizontal="center"/>
      <protection locked="0"/>
    </xf>
    <xf numFmtId="165" fontId="95" fillId="0" borderId="19" xfId="0" applyNumberFormat="1" applyFont="1" applyBorder="1" applyAlignment="1" applyProtection="1">
      <alignment horizontal="right" vertical="center"/>
      <protection hidden="1"/>
    </xf>
    <xf numFmtId="165" fontId="95" fillId="0" borderId="73" xfId="0" applyNumberFormat="1" applyFont="1" applyFill="1" applyBorder="1" applyAlignment="1" applyProtection="1">
      <alignment horizontal="center" vertical="center"/>
      <protection hidden="1"/>
    </xf>
    <xf numFmtId="165" fontId="95" fillId="0" borderId="69" xfId="0" applyNumberFormat="1" applyFont="1" applyFill="1" applyBorder="1" applyAlignment="1" applyProtection="1">
      <alignment horizontal="center" vertical="center"/>
      <protection hidden="1"/>
    </xf>
    <xf numFmtId="1" fontId="93" fillId="33" borderId="13" xfId="0" applyNumberFormat="1" applyFont="1" applyFill="1" applyBorder="1" applyAlignment="1" applyProtection="1">
      <alignment horizontal="right"/>
      <protection locked="0"/>
    </xf>
    <xf numFmtId="9" fontId="95" fillId="34" borderId="16" xfId="59" applyFont="1" applyFill="1" applyBorder="1" applyAlignment="1">
      <alignment/>
    </xf>
    <xf numFmtId="179" fontId="93" fillId="33" borderId="51" xfId="0" applyNumberFormat="1" applyFont="1" applyFill="1" applyBorder="1" applyAlignment="1" applyProtection="1">
      <alignment horizontal="right"/>
      <protection/>
    </xf>
    <xf numFmtId="168" fontId="93" fillId="33" borderId="51" xfId="42" applyNumberFormat="1" applyFont="1" applyFill="1" applyBorder="1" applyAlignment="1" applyProtection="1">
      <alignment horizontal="right"/>
      <protection/>
    </xf>
    <xf numFmtId="164" fontId="93" fillId="33" borderId="51" xfId="0" applyNumberFormat="1" applyFont="1" applyFill="1" applyBorder="1" applyAlignment="1" applyProtection="1">
      <alignment horizontal="right"/>
      <protection/>
    </xf>
    <xf numFmtId="0" fontId="3" fillId="0" borderId="0" xfId="0" applyFont="1" applyAlignment="1">
      <alignment horizontal="left" vertical="top" wrapText="1"/>
    </xf>
    <xf numFmtId="0" fontId="91" fillId="0" borderId="0" xfId="0" applyFont="1" applyAlignment="1">
      <alignment horizontal="left" vertical="top"/>
    </xf>
    <xf numFmtId="0" fontId="3" fillId="37" borderId="0" xfId="0" applyFont="1" applyFill="1" applyAlignment="1" applyProtection="1">
      <alignment horizontal="left" vertical="top" wrapText="1" indent="2" readingOrder="1"/>
      <protection/>
    </xf>
    <xf numFmtId="0" fontId="92" fillId="37" borderId="0" xfId="0" applyFont="1" applyFill="1" applyAlignment="1" applyProtection="1">
      <alignment horizontal="left" vertical="top" wrapText="1" indent="2" readingOrder="1"/>
      <protection/>
    </xf>
    <xf numFmtId="0" fontId="92" fillId="0" borderId="0" xfId="0" applyFont="1" applyAlignment="1">
      <alignment horizontal="left" vertical="top" wrapText="1"/>
    </xf>
    <xf numFmtId="0" fontId="92" fillId="33" borderId="0" xfId="0" applyFont="1" applyFill="1" applyBorder="1" applyAlignment="1" applyProtection="1">
      <alignment horizontal="left" vertical="top" wrapText="1"/>
      <protection/>
    </xf>
    <xf numFmtId="0" fontId="92" fillId="0" borderId="0" xfId="0" applyFont="1" applyAlignment="1">
      <alignment horizontal="left" vertical="top"/>
    </xf>
    <xf numFmtId="0" fontId="96" fillId="35" borderId="0" xfId="0" applyFont="1" applyFill="1" applyAlignment="1">
      <alignment horizontal="left" vertical="center" wrapText="1"/>
    </xf>
    <xf numFmtId="0" fontId="117" fillId="33" borderId="16" xfId="53" applyFont="1" applyFill="1" applyBorder="1" applyAlignment="1" applyProtection="1">
      <alignment horizontal="center" wrapText="1"/>
      <protection locked="0"/>
    </xf>
    <xf numFmtId="0" fontId="0" fillId="0" borderId="0" xfId="0" applyAlignment="1" applyProtection="1">
      <alignment horizontal="center"/>
      <protection/>
    </xf>
    <xf numFmtId="0" fontId="0" fillId="0" borderId="0" xfId="0" applyBorder="1" applyAlignment="1" applyProtection="1">
      <alignment horizontal="center"/>
      <protection/>
    </xf>
    <xf numFmtId="0" fontId="91" fillId="33" borderId="74" xfId="0" applyFont="1" applyFill="1" applyBorder="1" applyAlignment="1" applyProtection="1">
      <alignment horizontal="left"/>
      <protection/>
    </xf>
    <xf numFmtId="0" fontId="91" fillId="33" borderId="0" xfId="0" applyFont="1" applyFill="1" applyBorder="1" applyAlignment="1" applyProtection="1">
      <alignment horizontal="left"/>
      <protection/>
    </xf>
    <xf numFmtId="0" fontId="2" fillId="33" borderId="0" xfId="0" applyFont="1" applyFill="1" applyBorder="1" applyAlignment="1" applyProtection="1">
      <alignment horizontal="left" vertical="center" wrapText="1"/>
      <protection/>
    </xf>
    <xf numFmtId="0" fontId="101" fillId="36" borderId="75" xfId="0" applyFont="1" applyFill="1" applyBorder="1" applyAlignment="1" applyProtection="1">
      <alignment vertical="center"/>
      <protection/>
    </xf>
    <xf numFmtId="0" fontId="101" fillId="36" borderId="0" xfId="0" applyFont="1" applyFill="1" applyBorder="1" applyAlignment="1" applyProtection="1">
      <alignment vertical="center"/>
      <protection/>
    </xf>
    <xf numFmtId="0" fontId="107" fillId="33" borderId="76" xfId="0" applyFont="1" applyFill="1" applyBorder="1" applyAlignment="1" applyProtection="1">
      <alignment horizontal="left" vertical="center" wrapText="1"/>
      <protection/>
    </xf>
    <xf numFmtId="0" fontId="107" fillId="33" borderId="51" xfId="0" applyFont="1" applyFill="1" applyBorder="1" applyAlignment="1" applyProtection="1">
      <alignment horizontal="left" vertical="center" wrapText="1"/>
      <protection/>
    </xf>
    <xf numFmtId="0" fontId="95" fillId="34" borderId="21" xfId="0" applyFont="1" applyFill="1" applyBorder="1" applyAlignment="1" applyProtection="1">
      <alignment horizontal="left" vertical="center"/>
      <protection/>
    </xf>
    <xf numFmtId="0" fontId="95" fillId="34" borderId="18" xfId="0" applyFont="1" applyFill="1" applyBorder="1" applyAlignment="1" applyProtection="1">
      <alignment horizontal="left" vertical="center"/>
      <protection/>
    </xf>
    <xf numFmtId="0" fontId="95" fillId="34" borderId="19" xfId="0" applyFont="1" applyFill="1" applyBorder="1" applyAlignment="1" applyProtection="1">
      <alignment horizontal="left" vertical="center"/>
      <protection/>
    </xf>
    <xf numFmtId="0" fontId="91" fillId="33" borderId="77" xfId="0" applyFont="1" applyFill="1" applyBorder="1" applyAlignment="1" applyProtection="1">
      <alignment horizontal="left" wrapText="1"/>
      <protection/>
    </xf>
    <xf numFmtId="0" fontId="91" fillId="33" borderId="0" xfId="0" applyFont="1" applyFill="1" applyBorder="1" applyAlignment="1" applyProtection="1">
      <alignment horizontal="left" wrapText="1"/>
      <protection/>
    </xf>
    <xf numFmtId="0" fontId="107" fillId="33" borderId="78" xfId="0" applyFont="1" applyFill="1" applyBorder="1" applyAlignment="1" applyProtection="1">
      <alignment horizontal="left"/>
      <protection/>
    </xf>
    <xf numFmtId="0" fontId="107" fillId="33" borderId="45" xfId="0" applyFont="1" applyFill="1" applyBorder="1" applyAlignment="1" applyProtection="1">
      <alignment horizontal="left"/>
      <protection/>
    </xf>
    <xf numFmtId="165" fontId="92" fillId="0" borderId="21" xfId="0" applyNumberFormat="1" applyFont="1" applyFill="1" applyBorder="1" applyAlignment="1" applyProtection="1">
      <alignment horizontal="right" indent="8"/>
      <protection locked="0"/>
    </xf>
    <xf numFmtId="165" fontId="92" fillId="0" borderId="18" xfId="0" applyNumberFormat="1" applyFont="1" applyFill="1" applyBorder="1" applyAlignment="1" applyProtection="1">
      <alignment horizontal="right" indent="8"/>
      <protection locked="0"/>
    </xf>
    <xf numFmtId="165" fontId="94" fillId="0" borderId="21" xfId="0" applyNumberFormat="1" applyFont="1" applyBorder="1" applyAlignment="1" applyProtection="1">
      <alignment horizontal="right" indent="1"/>
      <protection/>
    </xf>
    <xf numFmtId="165" fontId="94" fillId="0" borderId="18" xfId="0" applyNumberFormat="1" applyFont="1" applyBorder="1" applyAlignment="1" applyProtection="1">
      <alignment horizontal="right" indent="1"/>
      <protection/>
    </xf>
    <xf numFmtId="166" fontId="94" fillId="0" borderId="21" xfId="0" applyNumberFormat="1" applyFont="1" applyBorder="1" applyAlignment="1" applyProtection="1">
      <alignment horizontal="right" indent="1"/>
      <protection/>
    </xf>
    <xf numFmtId="166" fontId="94" fillId="0" borderId="18" xfId="0" applyNumberFormat="1" applyFont="1" applyBorder="1" applyAlignment="1" applyProtection="1">
      <alignment horizontal="right" indent="1"/>
      <protection/>
    </xf>
    <xf numFmtId="165" fontId="94" fillId="0" borderId="19" xfId="0" applyNumberFormat="1" applyFont="1" applyBorder="1" applyAlignment="1" applyProtection="1">
      <alignment horizontal="right" indent="1"/>
      <protection/>
    </xf>
    <xf numFmtId="0" fontId="92" fillId="34" borderId="21" xfId="0" applyFont="1" applyFill="1" applyBorder="1" applyAlignment="1">
      <alignment horizontal="left"/>
    </xf>
    <xf numFmtId="0" fontId="92" fillId="34" borderId="18" xfId="0" applyFont="1" applyFill="1" applyBorder="1" applyAlignment="1">
      <alignment horizontal="left"/>
    </xf>
    <xf numFmtId="0" fontId="92" fillId="34" borderId="16" xfId="0" applyFont="1" applyFill="1" applyBorder="1" applyAlignment="1">
      <alignment horizontal="left"/>
    </xf>
    <xf numFmtId="0" fontId="92" fillId="34" borderId="19" xfId="0" applyFont="1" applyFill="1" applyBorder="1" applyAlignment="1">
      <alignment horizontal="left"/>
    </xf>
    <xf numFmtId="165" fontId="94" fillId="0" borderId="44" xfId="0" applyNumberFormat="1" applyFont="1" applyBorder="1" applyAlignment="1" applyProtection="1">
      <alignment horizontal="right" indent="1"/>
      <protection hidden="1"/>
    </xf>
    <xf numFmtId="0" fontId="95" fillId="40" borderId="21" xfId="0" applyFont="1" applyFill="1" applyBorder="1" applyAlignment="1">
      <alignment horizontal="left"/>
    </xf>
    <xf numFmtId="0" fontId="95" fillId="40" borderId="18" xfId="0" applyFont="1" applyFill="1" applyBorder="1" applyAlignment="1">
      <alignment horizontal="left"/>
    </xf>
    <xf numFmtId="165" fontId="95" fillId="40" borderId="18" xfId="0" applyNumberFormat="1" applyFont="1" applyFill="1" applyBorder="1" applyAlignment="1" applyProtection="1">
      <alignment horizontal="right" indent="8"/>
      <protection hidden="1"/>
    </xf>
    <xf numFmtId="166" fontId="94" fillId="0" borderId="44" xfId="0" applyNumberFormat="1" applyFont="1" applyBorder="1" applyAlignment="1" applyProtection="1">
      <alignment horizontal="right" indent="1"/>
      <protection hidden="1"/>
    </xf>
    <xf numFmtId="165" fontId="92" fillId="0" borderId="44" xfId="0" applyNumberFormat="1" applyFont="1" applyFill="1" applyBorder="1" applyAlignment="1" applyProtection="1">
      <alignment horizontal="right" indent="8"/>
      <protection locked="0"/>
    </xf>
    <xf numFmtId="0" fontId="118" fillId="37" borderId="21" xfId="53" applyFont="1" applyFill="1" applyBorder="1" applyAlignment="1" applyProtection="1">
      <alignment horizontal="left"/>
      <protection locked="0"/>
    </xf>
    <xf numFmtId="0" fontId="118" fillId="37" borderId="18" xfId="53" applyFont="1" applyFill="1" applyBorder="1" applyAlignment="1" applyProtection="1">
      <alignment horizontal="left"/>
      <protection locked="0"/>
    </xf>
    <xf numFmtId="0" fontId="0" fillId="0" borderId="34" xfId="0" applyBorder="1" applyAlignment="1">
      <alignment/>
    </xf>
    <xf numFmtId="0" fontId="93" fillId="33" borderId="14" xfId="0" applyFont="1" applyFill="1" applyBorder="1" applyAlignment="1" applyProtection="1">
      <alignment horizontal="left"/>
      <protection/>
    </xf>
    <xf numFmtId="0" fontId="93" fillId="33" borderId="79" xfId="0" applyFont="1" applyFill="1" applyBorder="1" applyAlignment="1" applyProtection="1">
      <alignment horizontal="left"/>
      <protection/>
    </xf>
    <xf numFmtId="0" fontId="0" fillId="0" borderId="16" xfId="0" applyBorder="1" applyAlignment="1">
      <alignment horizontal="center"/>
    </xf>
    <xf numFmtId="0" fontId="97" fillId="36" borderId="60" xfId="0" applyFont="1" applyFill="1" applyBorder="1" applyAlignment="1">
      <alignment horizontal="left"/>
    </xf>
    <xf numFmtId="0" fontId="97" fillId="36" borderId="0" xfId="0" applyFont="1" applyFill="1" applyBorder="1" applyAlignment="1">
      <alignment horizontal="left"/>
    </xf>
    <xf numFmtId="0" fontId="97" fillId="36" borderId="62" xfId="0" applyFont="1" applyFill="1" applyBorder="1" applyAlignment="1">
      <alignment horizontal="left"/>
    </xf>
    <xf numFmtId="0" fontId="97" fillId="36" borderId="0" xfId="0" applyFont="1" applyFill="1" applyBorder="1" applyAlignment="1">
      <alignment horizontal="center"/>
    </xf>
    <xf numFmtId="0" fontId="97" fillId="36" borderId="60" xfId="0" applyFont="1" applyFill="1" applyBorder="1" applyAlignment="1">
      <alignment horizontal="center"/>
    </xf>
    <xf numFmtId="0" fontId="97" fillId="36" borderId="62" xfId="0" applyFont="1" applyFill="1" applyBorder="1" applyAlignment="1">
      <alignment horizontal="center"/>
    </xf>
    <xf numFmtId="179" fontId="104" fillId="33" borderId="14" xfId="0" applyNumberFormat="1" applyFont="1" applyFill="1" applyBorder="1" applyAlignment="1" applyProtection="1">
      <alignment horizontal="right"/>
      <protection hidden="1"/>
    </xf>
    <xf numFmtId="165" fontId="92" fillId="0" borderId="21" xfId="0" applyNumberFormat="1" applyFont="1" applyFill="1" applyBorder="1" applyAlignment="1" applyProtection="1">
      <alignment horizontal="right" indent="8"/>
      <protection/>
    </xf>
    <xf numFmtId="165" fontId="92" fillId="0" borderId="18" xfId="0" applyNumberFormat="1" applyFont="1" applyFill="1" applyBorder="1" applyAlignment="1" applyProtection="1">
      <alignment horizontal="right" indent="8"/>
      <protection/>
    </xf>
    <xf numFmtId="165" fontId="92" fillId="0" borderId="19" xfId="0" applyNumberFormat="1" applyFont="1" applyFill="1" applyBorder="1" applyAlignment="1" applyProtection="1">
      <alignment horizontal="right" indent="8"/>
      <protection/>
    </xf>
    <xf numFmtId="3" fontId="94" fillId="34" borderId="13" xfId="0" applyNumberFormat="1" applyFont="1" applyFill="1" applyBorder="1" applyAlignment="1" applyProtection="1">
      <alignment horizontal="center"/>
      <protection/>
    </xf>
    <xf numFmtId="2" fontId="94" fillId="34" borderId="13" xfId="0" applyNumberFormat="1" applyFont="1" applyFill="1" applyBorder="1" applyAlignment="1" applyProtection="1">
      <alignment horizontal="center"/>
      <protection/>
    </xf>
    <xf numFmtId="0" fontId="92" fillId="34" borderId="60" xfId="0" applyFont="1" applyFill="1" applyBorder="1" applyAlignment="1">
      <alignment horizontal="left"/>
    </xf>
    <xf numFmtId="0" fontId="92" fillId="34" borderId="0" xfId="0" applyFont="1" applyFill="1" applyBorder="1" applyAlignment="1">
      <alignment horizontal="left"/>
    </xf>
    <xf numFmtId="0" fontId="95" fillId="34" borderId="16" xfId="0" applyFont="1" applyFill="1" applyBorder="1" applyAlignment="1">
      <alignment/>
    </xf>
    <xf numFmtId="0" fontId="92" fillId="34" borderId="16" xfId="0" applyFont="1" applyFill="1" applyBorder="1" applyAlignment="1">
      <alignment/>
    </xf>
    <xf numFmtId="165" fontId="92" fillId="0" borderId="19" xfId="0" applyNumberFormat="1" applyFont="1" applyFill="1" applyBorder="1" applyAlignment="1" applyProtection="1">
      <alignment horizontal="right" indent="8"/>
      <protection locked="0"/>
    </xf>
    <xf numFmtId="0" fontId="118" fillId="34" borderId="21" xfId="53" applyFont="1" applyFill="1" applyBorder="1" applyAlignment="1" applyProtection="1">
      <alignment horizontal="left"/>
      <protection locked="0"/>
    </xf>
    <xf numFmtId="0" fontId="118" fillId="34" borderId="18" xfId="53" applyFont="1" applyFill="1" applyBorder="1" applyAlignment="1" applyProtection="1">
      <alignment horizontal="left"/>
      <protection locked="0"/>
    </xf>
    <xf numFmtId="0" fontId="118" fillId="34" borderId="16" xfId="53" applyFont="1" applyFill="1" applyBorder="1" applyAlignment="1" applyProtection="1">
      <alignment horizontal="left"/>
      <protection locked="0"/>
    </xf>
    <xf numFmtId="0" fontId="118" fillId="34" borderId="19" xfId="53" applyFont="1" applyFill="1" applyBorder="1" applyAlignment="1" applyProtection="1">
      <alignment horizontal="left"/>
      <protection locked="0"/>
    </xf>
    <xf numFmtId="165" fontId="92" fillId="0" borderId="21" xfId="0" applyNumberFormat="1" applyFont="1" applyBorder="1" applyAlignment="1" applyProtection="1">
      <alignment horizontal="right" indent="8"/>
      <protection locked="0"/>
    </xf>
    <xf numFmtId="165" fontId="92" fillId="0" borderId="18" xfId="0" applyNumberFormat="1" applyFont="1" applyBorder="1" applyAlignment="1" applyProtection="1">
      <alignment horizontal="right" indent="8"/>
      <protection locked="0"/>
    </xf>
    <xf numFmtId="165" fontId="92" fillId="0" borderId="19" xfId="0" applyNumberFormat="1" applyFont="1" applyBorder="1" applyAlignment="1" applyProtection="1">
      <alignment horizontal="right" indent="8"/>
      <protection locked="0"/>
    </xf>
    <xf numFmtId="166" fontId="94" fillId="0" borderId="21" xfId="0" applyNumberFormat="1" applyFont="1" applyBorder="1" applyAlignment="1" applyProtection="1">
      <alignment horizontal="right" indent="1"/>
      <protection hidden="1"/>
    </xf>
    <xf numFmtId="166" fontId="94" fillId="0" borderId="18" xfId="0" applyNumberFormat="1" applyFont="1" applyBorder="1" applyAlignment="1" applyProtection="1">
      <alignment horizontal="right" indent="1"/>
      <protection hidden="1"/>
    </xf>
    <xf numFmtId="166" fontId="94" fillId="0" borderId="19" xfId="0" applyNumberFormat="1" applyFont="1" applyBorder="1" applyAlignment="1" applyProtection="1">
      <alignment horizontal="right" indent="1"/>
      <protection hidden="1"/>
    </xf>
    <xf numFmtId="0" fontId="93" fillId="33" borderId="14" xfId="0" applyFont="1" applyFill="1" applyBorder="1" applyAlignment="1" applyProtection="1">
      <alignment horizontal="left"/>
      <protection locked="0"/>
    </xf>
    <xf numFmtId="0" fontId="93" fillId="33" borderId="0" xfId="0" applyFont="1" applyFill="1" applyBorder="1" applyAlignment="1">
      <alignment horizontal="center"/>
    </xf>
    <xf numFmtId="3" fontId="5" fillId="33" borderId="13" xfId="0" applyNumberFormat="1" applyFont="1" applyFill="1" applyBorder="1" applyAlignment="1" applyProtection="1">
      <alignment horizontal="right"/>
      <protection/>
    </xf>
    <xf numFmtId="1" fontId="104" fillId="33" borderId="14" xfId="0" applyNumberFormat="1" applyFont="1" applyFill="1" applyBorder="1" applyAlignment="1" applyProtection="1">
      <alignment horizontal="right"/>
      <protection hidden="1"/>
    </xf>
    <xf numFmtId="0" fontId="93" fillId="33" borderId="14" xfId="0" applyFont="1" applyFill="1" applyBorder="1" applyAlignment="1">
      <alignment horizontal="center"/>
    </xf>
    <xf numFmtId="0" fontId="93" fillId="33" borderId="14" xfId="0" applyFont="1" applyFill="1" applyBorder="1" applyAlignment="1">
      <alignment horizontal="left"/>
    </xf>
    <xf numFmtId="168" fontId="104" fillId="33" borderId="14" xfId="42" applyNumberFormat="1" applyFont="1" applyFill="1" applyBorder="1" applyAlignment="1" applyProtection="1">
      <alignment horizontal="right"/>
      <protection hidden="1"/>
    </xf>
    <xf numFmtId="14" fontId="104" fillId="33" borderId="14" xfId="0" applyNumberFormat="1" applyFont="1" applyFill="1" applyBorder="1" applyAlignment="1" applyProtection="1">
      <alignment horizontal="center"/>
      <protection locked="0"/>
    </xf>
    <xf numFmtId="3" fontId="94" fillId="34" borderId="80" xfId="0" applyNumberFormat="1" applyFont="1" applyFill="1" applyBorder="1" applyAlignment="1" applyProtection="1">
      <alignment horizontal="center"/>
      <protection/>
    </xf>
    <xf numFmtId="2" fontId="94" fillId="34" borderId="80" xfId="0" applyNumberFormat="1" applyFont="1" applyFill="1" applyBorder="1" applyAlignment="1" applyProtection="1">
      <alignment horizontal="center"/>
      <protection/>
    </xf>
    <xf numFmtId="166" fontId="93" fillId="40" borderId="18" xfId="0" applyNumberFormat="1" applyFont="1" applyFill="1" applyBorder="1" applyAlignment="1" applyProtection="1">
      <alignment horizontal="right" indent="1"/>
      <protection hidden="1"/>
    </xf>
    <xf numFmtId="165" fontId="93" fillId="40" borderId="18" xfId="0" applyNumberFormat="1" applyFont="1" applyFill="1" applyBorder="1" applyAlignment="1" applyProtection="1">
      <alignment horizontal="right" indent="1"/>
      <protection hidden="1"/>
    </xf>
    <xf numFmtId="165" fontId="93" fillId="40" borderId="19" xfId="0" applyNumberFormat="1" applyFont="1" applyFill="1" applyBorder="1" applyAlignment="1" applyProtection="1">
      <alignment horizontal="right" indent="1"/>
      <protection hidden="1"/>
    </xf>
    <xf numFmtId="165" fontId="94" fillId="0" borderId="21" xfId="0" applyNumberFormat="1" applyFont="1" applyBorder="1" applyAlignment="1" applyProtection="1">
      <alignment horizontal="right" indent="1"/>
      <protection hidden="1"/>
    </xf>
    <xf numFmtId="165" fontId="94" fillId="0" borderId="18" xfId="0" applyNumberFormat="1" applyFont="1" applyBorder="1" applyAlignment="1" applyProtection="1">
      <alignment horizontal="right" indent="1"/>
      <protection hidden="1"/>
    </xf>
    <xf numFmtId="165" fontId="94" fillId="0" borderId="19" xfId="0" applyNumberFormat="1" applyFont="1" applyBorder="1" applyAlignment="1" applyProtection="1">
      <alignment horizontal="right" indent="1"/>
      <protection hidden="1"/>
    </xf>
    <xf numFmtId="165" fontId="92" fillId="0" borderId="15" xfId="0" applyNumberFormat="1" applyFont="1" applyBorder="1" applyAlignment="1" applyProtection="1">
      <alignment horizontal="right" indent="8"/>
      <protection locked="0"/>
    </xf>
    <xf numFmtId="165" fontId="92" fillId="0" borderId="16" xfId="0" applyNumberFormat="1" applyFont="1" applyBorder="1" applyAlignment="1" applyProtection="1">
      <alignment horizontal="right" indent="8"/>
      <protection locked="0"/>
    </xf>
    <xf numFmtId="165" fontId="92" fillId="0" borderId="17" xfId="0" applyNumberFormat="1" applyFont="1" applyBorder="1" applyAlignment="1" applyProtection="1">
      <alignment horizontal="right" indent="8"/>
      <protection locked="0"/>
    </xf>
    <xf numFmtId="165" fontId="95" fillId="40" borderId="21" xfId="0" applyNumberFormat="1" applyFont="1" applyFill="1" applyBorder="1" applyAlignment="1" applyProtection="1">
      <alignment horizontal="right" indent="8"/>
      <protection hidden="1"/>
    </xf>
    <xf numFmtId="165" fontId="95" fillId="40" borderId="19" xfId="0" applyNumberFormat="1" applyFont="1" applyFill="1" applyBorder="1" applyAlignment="1" applyProtection="1">
      <alignment horizontal="right" indent="8"/>
      <protection hidden="1"/>
    </xf>
    <xf numFmtId="166" fontId="93" fillId="40" borderId="21" xfId="0" applyNumberFormat="1" applyFont="1" applyFill="1" applyBorder="1" applyAlignment="1" applyProtection="1">
      <alignment horizontal="right" indent="1"/>
      <protection hidden="1"/>
    </xf>
    <xf numFmtId="165" fontId="93" fillId="40" borderId="21" xfId="0" applyNumberFormat="1" applyFont="1" applyFill="1" applyBorder="1" applyAlignment="1" applyProtection="1">
      <alignment horizontal="right" indent="1"/>
      <protection hidden="1"/>
    </xf>
    <xf numFmtId="0" fontId="97" fillId="36" borderId="53" xfId="0" applyFont="1" applyFill="1" applyBorder="1" applyAlignment="1">
      <alignment horizontal="left"/>
    </xf>
    <xf numFmtId="0" fontId="97" fillId="36" borderId="53" xfId="0" applyFont="1" applyFill="1" applyBorder="1" applyAlignment="1">
      <alignment horizontal="center"/>
    </xf>
    <xf numFmtId="0" fontId="95" fillId="40" borderId="44" xfId="0" applyFont="1" applyFill="1" applyBorder="1" applyAlignment="1">
      <alignment horizontal="left"/>
    </xf>
    <xf numFmtId="165" fontId="95" fillId="40" borderId="44" xfId="0" applyNumberFormat="1" applyFont="1" applyFill="1" applyBorder="1" applyAlignment="1" applyProtection="1">
      <alignment horizontal="right" indent="8"/>
      <protection hidden="1"/>
    </xf>
    <xf numFmtId="166" fontId="93" fillId="40" borderId="44" xfId="0" applyNumberFormat="1" applyFont="1" applyFill="1" applyBorder="1" applyAlignment="1" applyProtection="1">
      <alignment horizontal="right" indent="1"/>
      <protection hidden="1"/>
    </xf>
    <xf numFmtId="165" fontId="93" fillId="40" borderId="44" xfId="0" applyNumberFormat="1" applyFont="1" applyFill="1" applyBorder="1" applyAlignment="1" applyProtection="1">
      <alignment horizontal="right" indent="1"/>
      <protection hidden="1"/>
    </xf>
    <xf numFmtId="0" fontId="92" fillId="34" borderId="44" xfId="0" applyFont="1" applyFill="1" applyBorder="1" applyAlignment="1">
      <alignment horizontal="left"/>
    </xf>
    <xf numFmtId="0" fontId="95" fillId="34" borderId="44" xfId="0" applyFont="1" applyFill="1" applyBorder="1" applyAlignment="1">
      <alignment horizontal="left"/>
    </xf>
    <xf numFmtId="0" fontId="118" fillId="37" borderId="21" xfId="53" applyFont="1" applyFill="1" applyBorder="1" applyAlignment="1" applyProtection="1">
      <alignment horizontal="left" vertical="center"/>
      <protection locked="0"/>
    </xf>
    <xf numFmtId="0" fontId="118" fillId="37" borderId="18" xfId="53" applyFont="1" applyFill="1" applyBorder="1" applyAlignment="1" applyProtection="1">
      <alignment horizontal="left" vertical="center"/>
      <protection locked="0"/>
    </xf>
    <xf numFmtId="0" fontId="101" fillId="36" borderId="46" xfId="0" applyFont="1" applyFill="1" applyBorder="1" applyAlignment="1">
      <alignment vertical="center"/>
    </xf>
    <xf numFmtId="0" fontId="101" fillId="36" borderId="47" xfId="0" applyFont="1" applyFill="1" applyBorder="1" applyAlignment="1">
      <alignment vertical="center"/>
    </xf>
    <xf numFmtId="0" fontId="101" fillId="36" borderId="81" xfId="0" applyFont="1" applyFill="1" applyBorder="1" applyAlignment="1">
      <alignment vertical="center"/>
    </xf>
    <xf numFmtId="0" fontId="95" fillId="40" borderId="21" xfId="0" applyFont="1" applyFill="1" applyBorder="1" applyAlignment="1">
      <alignment horizontal="left" vertical="center"/>
    </xf>
    <xf numFmtId="0" fontId="95" fillId="40" borderId="18" xfId="0" applyFont="1" applyFill="1" applyBorder="1" applyAlignment="1">
      <alignment horizontal="left" vertical="center"/>
    </xf>
    <xf numFmtId="0" fontId="95" fillId="40" borderId="19" xfId="0" applyFont="1" applyFill="1" applyBorder="1" applyAlignment="1">
      <alignment horizontal="left" vertical="center"/>
    </xf>
    <xf numFmtId="165" fontId="95" fillId="40" borderId="15" xfId="0" applyNumberFormat="1" applyFont="1" applyFill="1" applyBorder="1" applyAlignment="1" applyProtection="1">
      <alignment horizontal="right" vertical="center" indent="8"/>
      <protection hidden="1"/>
    </xf>
    <xf numFmtId="165" fontId="95" fillId="40" borderId="16" xfId="0" applyNumberFormat="1" applyFont="1" applyFill="1" applyBorder="1" applyAlignment="1" applyProtection="1">
      <alignment horizontal="right" vertical="center" indent="8"/>
      <protection hidden="1"/>
    </xf>
    <xf numFmtId="165" fontId="95" fillId="40" borderId="17" xfId="0" applyNumberFormat="1" applyFont="1" applyFill="1" applyBorder="1" applyAlignment="1" applyProtection="1">
      <alignment horizontal="right" vertical="center" indent="8"/>
      <protection hidden="1"/>
    </xf>
    <xf numFmtId="166" fontId="93" fillId="40" borderId="15" xfId="0" applyNumberFormat="1" applyFont="1" applyFill="1" applyBorder="1" applyAlignment="1" applyProtection="1">
      <alignment horizontal="right" vertical="center" indent="1"/>
      <protection hidden="1"/>
    </xf>
    <xf numFmtId="166" fontId="93" fillId="40" borderId="16" xfId="0" applyNumberFormat="1" applyFont="1" applyFill="1" applyBorder="1" applyAlignment="1" applyProtection="1">
      <alignment horizontal="right" vertical="center" indent="1"/>
      <protection hidden="1"/>
    </xf>
    <xf numFmtId="166" fontId="93" fillId="40" borderId="17" xfId="0" applyNumberFormat="1" applyFont="1" applyFill="1" applyBorder="1" applyAlignment="1" applyProtection="1">
      <alignment horizontal="right" vertical="center" indent="1"/>
      <protection hidden="1"/>
    </xf>
    <xf numFmtId="165" fontId="93" fillId="40" borderId="15" xfId="0" applyNumberFormat="1" applyFont="1" applyFill="1" applyBorder="1" applyAlignment="1" applyProtection="1">
      <alignment horizontal="right" vertical="center" indent="1"/>
      <protection hidden="1"/>
    </xf>
    <xf numFmtId="165" fontId="93" fillId="40" borderId="16" xfId="0" applyNumberFormat="1" applyFont="1" applyFill="1" applyBorder="1" applyAlignment="1" applyProtection="1">
      <alignment horizontal="right" vertical="center" indent="1"/>
      <protection hidden="1"/>
    </xf>
    <xf numFmtId="165" fontId="93" fillId="40" borderId="17" xfId="0" applyNumberFormat="1" applyFont="1" applyFill="1" applyBorder="1" applyAlignment="1" applyProtection="1">
      <alignment horizontal="right" vertical="center" indent="1"/>
      <protection hidden="1"/>
    </xf>
    <xf numFmtId="0" fontId="95" fillId="40" borderId="44" xfId="0" applyFont="1" applyFill="1" applyBorder="1" applyAlignment="1">
      <alignment horizontal="left" vertical="center"/>
    </xf>
    <xf numFmtId="0" fontId="119" fillId="36" borderId="46" xfId="0" applyFont="1" applyFill="1" applyBorder="1" applyAlignment="1">
      <alignment vertical="center"/>
    </xf>
    <xf numFmtId="0" fontId="119" fillId="36" borderId="47" xfId="0" applyFont="1" applyFill="1" applyBorder="1" applyAlignment="1">
      <alignment vertical="center"/>
    </xf>
    <xf numFmtId="0" fontId="0" fillId="35" borderId="0" xfId="0" applyFill="1" applyAlignment="1">
      <alignment/>
    </xf>
    <xf numFmtId="0" fontId="120" fillId="37" borderId="0" xfId="0" applyFont="1" applyFill="1" applyAlignment="1">
      <alignment horizontal="center" vertical="center"/>
    </xf>
    <xf numFmtId="0" fontId="120" fillId="37" borderId="0" xfId="0" applyFont="1" applyFill="1" applyAlignment="1">
      <alignment horizontal="center" vertical="center" textRotation="90"/>
    </xf>
    <xf numFmtId="0" fontId="120" fillId="37" borderId="40" xfId="0" applyFont="1" applyFill="1" applyBorder="1" applyAlignment="1">
      <alignment horizontal="center" vertical="center" textRotation="90" wrapText="1"/>
    </xf>
    <xf numFmtId="0" fontId="95" fillId="40" borderId="44" xfId="0" applyFont="1" applyFill="1" applyBorder="1" applyAlignment="1" applyProtection="1">
      <alignment horizontal="left" vertical="center"/>
      <protection/>
    </xf>
    <xf numFmtId="0" fontId="95" fillId="40" borderId="21" xfId="0" applyFont="1" applyFill="1" applyBorder="1" applyAlignment="1" applyProtection="1">
      <alignment horizontal="left" vertical="center"/>
      <protection/>
    </xf>
    <xf numFmtId="0" fontId="95" fillId="40" borderId="18" xfId="0" applyFont="1" applyFill="1" applyBorder="1" applyAlignment="1" applyProtection="1">
      <alignment horizontal="left" vertical="center"/>
      <protection/>
    </xf>
    <xf numFmtId="0" fontId="95" fillId="40" borderId="19" xfId="0" applyFont="1" applyFill="1" applyBorder="1" applyAlignment="1" applyProtection="1">
      <alignment horizontal="left" vertical="center"/>
      <protection/>
    </xf>
    <xf numFmtId="0" fontId="95" fillId="40" borderId="65" xfId="0" applyFont="1" applyFill="1" applyBorder="1" applyAlignment="1" applyProtection="1">
      <alignment horizontal="left" vertical="center"/>
      <protection/>
    </xf>
    <xf numFmtId="0" fontId="95" fillId="40" borderId="34" xfId="0" applyFont="1" applyFill="1" applyBorder="1" applyAlignment="1" applyProtection="1">
      <alignment horizontal="left" vertical="center"/>
      <protection/>
    </xf>
    <xf numFmtId="0" fontId="95" fillId="40" borderId="43" xfId="0" applyFont="1" applyFill="1" applyBorder="1" applyAlignment="1" applyProtection="1">
      <alignment horizontal="left" vertical="center"/>
      <protection/>
    </xf>
    <xf numFmtId="0" fontId="0" fillId="37" borderId="21" xfId="0" applyFill="1" applyBorder="1" applyAlignment="1" applyProtection="1">
      <alignment horizontal="center"/>
      <protection/>
    </xf>
    <xf numFmtId="0" fontId="0" fillId="37" borderId="18" xfId="0" applyFill="1" applyBorder="1" applyAlignment="1" applyProtection="1">
      <alignment horizontal="center"/>
      <protection/>
    </xf>
    <xf numFmtId="0" fontId="0" fillId="37" borderId="19" xfId="0" applyFill="1" applyBorder="1" applyAlignment="1" applyProtection="1">
      <alignment horizontal="center"/>
      <protection/>
    </xf>
    <xf numFmtId="0" fontId="92" fillId="34" borderId="44" xfId="0" applyFont="1" applyFill="1" applyBorder="1" applyAlignment="1" applyProtection="1">
      <alignment horizontal="left"/>
      <protection/>
    </xf>
    <xf numFmtId="0" fontId="95" fillId="34" borderId="44" xfId="0" applyFont="1" applyFill="1" applyBorder="1" applyAlignment="1" applyProtection="1">
      <alignment horizontal="left"/>
      <protection/>
    </xf>
    <xf numFmtId="0" fontId="92" fillId="34" borderId="21" xfId="0" applyFont="1" applyFill="1" applyBorder="1" applyAlignment="1" applyProtection="1">
      <alignment horizontal="left"/>
      <protection/>
    </xf>
    <xf numFmtId="0" fontId="92" fillId="34" borderId="18" xfId="0" applyFont="1" applyFill="1" applyBorder="1" applyAlignment="1" applyProtection="1">
      <alignment horizontal="left"/>
      <protection/>
    </xf>
    <xf numFmtId="10" fontId="95" fillId="42" borderId="18" xfId="59" applyNumberFormat="1" applyFont="1" applyFill="1" applyBorder="1" applyAlignment="1" applyProtection="1">
      <alignment horizontal="center"/>
      <protection locked="0"/>
    </xf>
    <xf numFmtId="0" fontId="95" fillId="34" borderId="18" xfId="0" applyFont="1" applyFill="1" applyBorder="1" applyAlignment="1" applyProtection="1">
      <alignment horizontal="left"/>
      <protection/>
    </xf>
    <xf numFmtId="0" fontId="95" fillId="34" borderId="19" xfId="0" applyFont="1" applyFill="1" applyBorder="1" applyAlignment="1" applyProtection="1">
      <alignment horizontal="left"/>
      <protection/>
    </xf>
    <xf numFmtId="0" fontId="0" fillId="0" borderId="34" xfId="0" applyBorder="1" applyAlignment="1" applyProtection="1">
      <alignment horizontal="center"/>
      <protection/>
    </xf>
    <xf numFmtId="0" fontId="92" fillId="34" borderId="19" xfId="0" applyFont="1" applyFill="1" applyBorder="1" applyAlignment="1" applyProtection="1">
      <alignment horizontal="left"/>
      <protection/>
    </xf>
    <xf numFmtId="0" fontId="95" fillId="40" borderId="44" xfId="0" applyFont="1" applyFill="1" applyBorder="1" applyAlignment="1" applyProtection="1">
      <alignment horizontal="left"/>
      <protection/>
    </xf>
    <xf numFmtId="0" fontId="95" fillId="40" borderId="21" xfId="0" applyFont="1" applyFill="1" applyBorder="1" applyAlignment="1" applyProtection="1">
      <alignment horizontal="left"/>
      <protection/>
    </xf>
    <xf numFmtId="0" fontId="95" fillId="40" borderId="18" xfId="0" applyFont="1" applyFill="1" applyBorder="1" applyAlignment="1" applyProtection="1">
      <alignment horizontal="left"/>
      <protection/>
    </xf>
    <xf numFmtId="0" fontId="97" fillId="36" borderId="53" xfId="0" applyFont="1" applyFill="1" applyBorder="1" applyAlignment="1" applyProtection="1">
      <alignment horizontal="left" vertical="center"/>
      <protection/>
    </xf>
    <xf numFmtId="49" fontId="93" fillId="33" borderId="0" xfId="0" applyNumberFormat="1" applyFont="1" applyFill="1" applyBorder="1" applyAlignment="1" applyProtection="1">
      <alignment horizontal="right"/>
      <protection/>
    </xf>
    <xf numFmtId="0" fontId="93" fillId="33" borderId="14" xfId="0" applyFont="1" applyFill="1" applyBorder="1" applyAlignment="1" applyProtection="1">
      <alignment horizontal="right"/>
      <protection/>
    </xf>
    <xf numFmtId="0" fontId="121" fillId="36" borderId="65" xfId="0" applyFont="1" applyFill="1" applyBorder="1" applyAlignment="1" applyProtection="1">
      <alignment horizontal="left" vertical="center"/>
      <protection/>
    </xf>
    <xf numFmtId="0" fontId="121" fillId="36" borderId="15" xfId="0" applyFont="1" applyFill="1" applyBorder="1" applyAlignment="1" applyProtection="1">
      <alignment horizontal="left" vertical="center"/>
      <protection/>
    </xf>
    <xf numFmtId="0" fontId="92" fillId="34" borderId="60" xfId="0" applyFont="1" applyFill="1" applyBorder="1" applyAlignment="1" applyProtection="1">
      <alignment horizontal="left"/>
      <protection/>
    </xf>
    <xf numFmtId="0" fontId="92" fillId="34" borderId="0" xfId="0" applyFont="1" applyFill="1" applyBorder="1" applyAlignment="1" applyProtection="1">
      <alignment horizontal="left"/>
      <protection/>
    </xf>
    <xf numFmtId="3" fontId="94" fillId="34" borderId="80" xfId="0" applyNumberFormat="1" applyFont="1" applyFill="1" applyBorder="1" applyAlignment="1" applyProtection="1">
      <alignment horizontal="right"/>
      <protection/>
    </xf>
    <xf numFmtId="43" fontId="94" fillId="34" borderId="80" xfId="42" applyFont="1" applyFill="1" applyBorder="1" applyAlignment="1" applyProtection="1">
      <alignment horizontal="right"/>
      <protection/>
    </xf>
    <xf numFmtId="0" fontId="92" fillId="34" borderId="16" xfId="0" applyFont="1" applyFill="1" applyBorder="1" applyAlignment="1" applyProtection="1">
      <alignment horizontal="left"/>
      <protection/>
    </xf>
    <xf numFmtId="0" fontId="105" fillId="36" borderId="43" xfId="0" applyFont="1" applyFill="1" applyBorder="1" applyAlignment="1">
      <alignment horizontal="center" wrapText="1"/>
    </xf>
    <xf numFmtId="0" fontId="97" fillId="36" borderId="17" xfId="0" applyFont="1" applyFill="1" applyBorder="1" applyAlignment="1">
      <alignment horizontal="center"/>
    </xf>
    <xf numFmtId="0" fontId="93" fillId="33" borderId="0" xfId="0" applyFont="1" applyFill="1" applyBorder="1" applyAlignment="1" applyProtection="1">
      <alignment horizontal="right"/>
      <protection/>
    </xf>
    <xf numFmtId="0" fontId="97" fillId="36" borderId="65" xfId="0" applyFont="1" applyFill="1" applyBorder="1" applyAlignment="1" applyProtection="1">
      <alignment horizontal="left" vertical="center"/>
      <protection/>
    </xf>
    <xf numFmtId="0" fontId="97" fillId="36" borderId="34" xfId="0" applyFont="1" applyFill="1" applyBorder="1" applyAlignment="1" applyProtection="1">
      <alignment horizontal="left" vertical="center"/>
      <protection/>
    </xf>
    <xf numFmtId="0" fontId="97" fillId="36" borderId="43" xfId="0" applyFont="1" applyFill="1" applyBorder="1" applyAlignment="1" applyProtection="1">
      <alignment horizontal="left" vertical="center"/>
      <protection/>
    </xf>
    <xf numFmtId="0" fontId="97" fillId="36" borderId="15" xfId="0" applyFont="1" applyFill="1" applyBorder="1" applyAlignment="1" applyProtection="1">
      <alignment horizontal="left" vertical="center"/>
      <protection/>
    </xf>
    <xf numFmtId="0" fontId="97" fillId="36" borderId="16" xfId="0" applyFont="1" applyFill="1" applyBorder="1" applyAlignment="1" applyProtection="1">
      <alignment horizontal="left" vertical="center"/>
      <protection/>
    </xf>
    <xf numFmtId="0" fontId="97" fillId="36" borderId="17" xfId="0" applyFont="1" applyFill="1" applyBorder="1" applyAlignment="1" applyProtection="1">
      <alignment horizontal="left" vertical="center"/>
      <protection/>
    </xf>
    <xf numFmtId="4" fontId="94" fillId="34" borderId="80" xfId="0" applyNumberFormat="1" applyFont="1" applyFill="1" applyBorder="1" applyAlignment="1" applyProtection="1">
      <alignment horizontal="center"/>
      <protection/>
    </xf>
    <xf numFmtId="0" fontId="122" fillId="35" borderId="0" xfId="0" applyFont="1" applyFill="1" applyAlignment="1">
      <alignment horizontal="left" vertical="center" wrapText="1"/>
    </xf>
    <xf numFmtId="0" fontId="92" fillId="34" borderId="21" xfId="0" applyFont="1" applyFill="1" applyBorder="1" applyAlignment="1" applyProtection="1">
      <alignment/>
      <protection/>
    </xf>
    <xf numFmtId="0" fontId="92" fillId="34" borderId="18" xfId="0" applyFont="1" applyFill="1" applyBorder="1" applyAlignment="1" applyProtection="1">
      <alignment/>
      <protection/>
    </xf>
    <xf numFmtId="0" fontId="105" fillId="36" borderId="34" xfId="0" applyFont="1" applyFill="1" applyBorder="1" applyAlignment="1">
      <alignment horizontal="center" vertical="center"/>
    </xf>
    <xf numFmtId="0" fontId="105" fillId="36" borderId="82" xfId="0" applyFont="1" applyFill="1" applyBorder="1" applyAlignment="1">
      <alignment horizontal="center" vertical="center"/>
    </xf>
    <xf numFmtId="0" fontId="105" fillId="36" borderId="83" xfId="0" applyFont="1" applyFill="1" applyBorder="1" applyAlignment="1">
      <alignment horizontal="center" vertical="center"/>
    </xf>
    <xf numFmtId="0" fontId="105" fillId="36" borderId="65" xfId="0" applyFont="1" applyFill="1" applyBorder="1" applyAlignment="1">
      <alignment horizontal="center" vertical="center"/>
    </xf>
    <xf numFmtId="0" fontId="105" fillId="36" borderId="43" xfId="0" applyFont="1" applyFill="1" applyBorder="1" applyAlignment="1">
      <alignment horizontal="center" vertical="center"/>
    </xf>
    <xf numFmtId="0" fontId="95" fillId="34" borderId="15" xfId="0" applyFont="1" applyFill="1" applyBorder="1" applyAlignment="1" applyProtection="1">
      <alignment horizontal="left"/>
      <protection/>
    </xf>
    <xf numFmtId="0" fontId="95" fillId="34" borderId="16" xfId="0" applyFont="1" applyFill="1" applyBorder="1" applyAlignment="1" applyProtection="1">
      <alignment horizontal="left"/>
      <protection/>
    </xf>
    <xf numFmtId="4" fontId="94" fillId="34" borderId="13" xfId="0" applyNumberFormat="1" applyFont="1" applyFill="1" applyBorder="1" applyAlignment="1" applyProtection="1">
      <alignment horizontal="center"/>
      <protection/>
    </xf>
    <xf numFmtId="0" fontId="118" fillId="0" borderId="18" xfId="53" applyFont="1" applyBorder="1" applyAlignment="1" applyProtection="1">
      <alignment horizontal="left" vertical="center"/>
      <protection locked="0"/>
    </xf>
    <xf numFmtId="0" fontId="93" fillId="33" borderId="14" xfId="0" applyFont="1" applyFill="1" applyBorder="1" applyAlignment="1" applyProtection="1">
      <alignment horizontal="left" vertical="center"/>
      <protection/>
    </xf>
    <xf numFmtId="0" fontId="105" fillId="36" borderId="65" xfId="0" applyFont="1" applyFill="1" applyBorder="1" applyAlignment="1">
      <alignment horizontal="center" vertical="center" wrapText="1"/>
    </xf>
    <xf numFmtId="0" fontId="105" fillId="36" borderId="34" xfId="0" applyFont="1" applyFill="1" applyBorder="1" applyAlignment="1">
      <alignment horizontal="center" vertical="center" wrapText="1"/>
    </xf>
    <xf numFmtId="0" fontId="105" fillId="36" borderId="43" xfId="0" applyFont="1" applyFill="1" applyBorder="1" applyAlignment="1">
      <alignment horizontal="center" vertical="center" wrapText="1"/>
    </xf>
    <xf numFmtId="0" fontId="101" fillId="36" borderId="84" xfId="0" applyFont="1" applyFill="1" applyBorder="1" applyAlignment="1">
      <alignment vertical="center"/>
    </xf>
    <xf numFmtId="0" fontId="101" fillId="36" borderId="13" xfId="0" applyFont="1" applyFill="1" applyBorder="1" applyAlignment="1">
      <alignment vertical="center"/>
    </xf>
    <xf numFmtId="0" fontId="101" fillId="36" borderId="85" xfId="0" applyFont="1" applyFill="1" applyBorder="1" applyAlignment="1">
      <alignment vertical="center"/>
    </xf>
    <xf numFmtId="0" fontId="93" fillId="33" borderId="86" xfId="0" applyFont="1" applyFill="1" applyBorder="1" applyAlignment="1" applyProtection="1">
      <alignment horizontal="center"/>
      <protection/>
    </xf>
    <xf numFmtId="0" fontId="93" fillId="33" borderId="87" xfId="0" applyFont="1" applyFill="1" applyBorder="1" applyAlignment="1" applyProtection="1">
      <alignment horizontal="center"/>
      <protection/>
    </xf>
    <xf numFmtId="0" fontId="92" fillId="0" borderId="0" xfId="0" applyFont="1" applyBorder="1" applyAlignment="1">
      <alignment horizontal="center"/>
    </xf>
    <xf numFmtId="0" fontId="97" fillId="36" borderId="88" xfId="0" applyFont="1" applyFill="1" applyBorder="1" applyAlignment="1">
      <alignment horizontal="center"/>
    </xf>
    <xf numFmtId="0" fontId="97" fillId="36" borderId="89" xfId="0" applyFont="1" applyFill="1" applyBorder="1" applyAlignment="1">
      <alignment horizontal="center"/>
    </xf>
    <xf numFmtId="0" fontId="97" fillId="36" borderId="90" xfId="0" applyFont="1" applyFill="1" applyBorder="1" applyAlignment="1">
      <alignment horizontal="center" vertical="center"/>
    </xf>
    <xf numFmtId="0" fontId="97" fillId="36" borderId="91" xfId="0" applyFont="1" applyFill="1" applyBorder="1" applyAlignment="1">
      <alignment horizontal="center" vertical="center"/>
    </xf>
    <xf numFmtId="0" fontId="97" fillId="36" borderId="92" xfId="0" applyFont="1" applyFill="1" applyBorder="1" applyAlignment="1">
      <alignment horizontal="center" vertical="center"/>
    </xf>
    <xf numFmtId="0" fontId="97" fillId="36" borderId="93" xfId="0" applyFont="1" applyFill="1" applyBorder="1" applyAlignment="1">
      <alignment horizontal="center" vertical="center"/>
    </xf>
    <xf numFmtId="0" fontId="97" fillId="36" borderId="92" xfId="0" applyNumberFormat="1" applyFont="1" applyFill="1" applyBorder="1" applyAlignment="1">
      <alignment horizontal="center" vertical="center"/>
    </xf>
    <xf numFmtId="0" fontId="97" fillId="36" borderId="93" xfId="0" applyNumberFormat="1" applyFont="1" applyFill="1" applyBorder="1" applyAlignment="1">
      <alignment horizontal="center" vertical="center"/>
    </xf>
    <xf numFmtId="0" fontId="0" fillId="35" borderId="0" xfId="0" applyFill="1" applyBorder="1" applyAlignment="1" applyProtection="1">
      <alignment/>
      <protection/>
    </xf>
    <xf numFmtId="0" fontId="107" fillId="33" borderId="0" xfId="0" applyFont="1" applyFill="1" applyBorder="1" applyAlignment="1" applyProtection="1">
      <alignment horizontal="center"/>
      <protection/>
    </xf>
    <xf numFmtId="0" fontId="123" fillId="33" borderId="0" xfId="0" applyFont="1" applyFill="1" applyBorder="1" applyAlignment="1" applyProtection="1">
      <alignment horizontal="left"/>
      <protection/>
    </xf>
    <xf numFmtId="0" fontId="91" fillId="33" borderId="0" xfId="0" applyFont="1" applyFill="1" applyBorder="1" applyAlignment="1" applyProtection="1">
      <alignment horizontal="left" vertical="top" wrapText="1"/>
      <protection/>
    </xf>
    <xf numFmtId="0" fontId="92" fillId="37" borderId="0" xfId="0" applyFont="1" applyFill="1" applyAlignment="1" applyProtection="1">
      <alignment horizontal="left" vertical="top" wrapText="1"/>
      <protection/>
    </xf>
    <xf numFmtId="0" fontId="92" fillId="0" borderId="0" xfId="0" applyFont="1" applyAlignment="1">
      <alignment horizontal="left" vertical="center" wrapText="1"/>
    </xf>
    <xf numFmtId="0" fontId="13" fillId="37" borderId="0" xfId="0" applyFont="1" applyFill="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6">
    <dxf>
      <font>
        <color rgb="FFBFE1A3"/>
      </font>
    </dxf>
    <dxf>
      <font>
        <color auto="1"/>
      </font>
    </dxf>
    <dxf>
      <font>
        <color rgb="FFBFE1A3"/>
      </font>
    </dxf>
    <dxf>
      <font>
        <color auto="1"/>
      </font>
    </dxf>
    <dxf>
      <font>
        <color rgb="FFBFE1A3"/>
      </font>
    </dxf>
    <dxf>
      <font>
        <color auto="1"/>
      </font>
    </dxf>
    <dxf>
      <font>
        <color rgb="FFBFE1A3"/>
      </font>
    </dxf>
    <dxf>
      <font>
        <color auto="1"/>
      </font>
    </dxf>
    <dxf>
      <font>
        <color rgb="FFBFE1A3"/>
      </font>
    </dxf>
    <dxf>
      <font>
        <color auto="1"/>
      </font>
    </dxf>
    <dxf>
      <font>
        <b/>
        <i val="0"/>
        <strike val="0"/>
        <color rgb="FFFF0000"/>
      </font>
    </dxf>
    <dxf>
      <font>
        <color rgb="FFFF0000"/>
      </font>
    </dxf>
    <dxf>
      <font>
        <color rgb="FFFF0000"/>
      </font>
    </dxf>
    <dxf>
      <font>
        <color rgb="FFFF0000"/>
      </font>
    </dxf>
    <dxf>
      <font>
        <color rgb="FFBFE1A3"/>
      </font>
    </dxf>
    <dxf>
      <font>
        <color auto="1"/>
      </font>
    </dxf>
    <dxf>
      <font>
        <color rgb="FFFF0000"/>
      </font>
    </dxf>
    <dxf>
      <font>
        <color rgb="FFFF0000"/>
      </font>
    </dxf>
    <dxf>
      <font>
        <color auto="1"/>
      </font>
    </dxf>
    <dxf>
      <font>
        <color rgb="FFFF0000"/>
      </font>
    </dxf>
    <dxf>
      <font>
        <color rgb="FFFF0000"/>
      </font>
    </dxf>
    <dxf>
      <font>
        <color auto="1"/>
      </font>
    </dxf>
    <dxf>
      <font>
        <color rgb="FFBFE1A3"/>
      </font>
    </dxf>
    <dxf>
      <font>
        <color auto="1"/>
      </font>
    </dxf>
    <dxf>
      <font>
        <color rgb="FFBFE1A3"/>
      </font>
    </dxf>
    <dxf>
      <font>
        <color auto="1"/>
      </font>
    </dxf>
    <dxf>
      <font>
        <color rgb="FFBFE1A3"/>
      </font>
    </dxf>
    <dxf>
      <font>
        <color auto="1"/>
      </font>
    </dxf>
    <dxf>
      <font>
        <color rgb="FFBFE1A3"/>
      </font>
    </dxf>
    <dxf>
      <font>
        <color auto="1"/>
      </font>
    </dxf>
    <dxf>
      <font>
        <color rgb="FFBFE1A3"/>
      </font>
    </dxf>
    <dxf>
      <font>
        <color auto="1"/>
      </font>
    </dxf>
    <dxf>
      <font>
        <color auto="1"/>
      </font>
      <border/>
    </dxf>
    <dxf>
      <font>
        <color rgb="FFBFE1A3"/>
      </font>
      <border/>
    </dxf>
    <dxf>
      <font>
        <color rgb="FFFF0000"/>
      </font>
      <border/>
    </dxf>
    <dxf>
      <font>
        <b/>
        <i val="0"/>
        <strike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working expenses
</a:t>
            </a:r>
            <a:r>
              <a:rPr lang="en-US" cap="none" sz="1400" b="1" i="0" u="none" baseline="0">
                <a:solidFill>
                  <a:srgbClr val="000000"/>
                </a:solidFill>
                <a:latin typeface="Calibri"/>
                <a:ea typeface="Calibri"/>
                <a:cs typeface="Calibri"/>
              </a:rPr>
              <a:t>Budgeted % of total expenses</a:t>
            </a:r>
          </a:p>
        </c:rich>
      </c:tx>
      <c:layout>
        <c:manualLayout>
          <c:xMode val="factor"/>
          <c:yMode val="factor"/>
          <c:x val="-0.00125"/>
          <c:y val="-0.01275"/>
        </c:manualLayout>
      </c:layout>
      <c:spPr>
        <a:noFill/>
        <a:ln w="3175">
          <a:noFill/>
        </a:ln>
      </c:spPr>
    </c:title>
    <c:plotArea>
      <c:layout>
        <c:manualLayout>
          <c:xMode val="edge"/>
          <c:yMode val="edge"/>
          <c:x val="0.3215"/>
          <c:y val="0.24075"/>
          <c:w val="0.35475"/>
          <c:h val="0.675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24B7D"/>
                  </a:gs>
                  <a:gs pos="80000">
                    <a:srgbClr val="3065A4"/>
                  </a:gs>
                  <a:gs pos="100000">
                    <a:srgbClr val="2E65A7"/>
                  </a:gs>
                </a:gsLst>
                <a:lin ang="5400000" scaled="1"/>
              </a:gradFill>
              <a:ln w="3175">
                <a:noFill/>
              </a:ln>
              <a:effectLst>
                <a:outerShdw dist="35921" dir="2700000" algn="br">
                  <a:prstClr val="black"/>
                </a:outerShdw>
              </a:effectLst>
            </c:spPr>
          </c:dPt>
          <c:dPt>
            <c:idx val="1"/>
            <c:spPr>
              <a:gradFill rotWithShape="1">
                <a:gsLst>
                  <a:gs pos="0">
                    <a:srgbClr val="7F2321"/>
                  </a:gs>
                  <a:gs pos="80000">
                    <a:srgbClr val="A7312E"/>
                  </a:gs>
                  <a:gs pos="100000">
                    <a:srgbClr val="AA2F2C"/>
                  </a:gs>
                </a:gsLst>
                <a:lin ang="5400000" scaled="1"/>
              </a:gradFill>
              <a:ln w="3175">
                <a:noFill/>
              </a:ln>
              <a:effectLst>
                <a:outerShdw dist="35921" dir="2700000" algn="br">
                  <a:prstClr val="black"/>
                </a:outerShdw>
              </a:effectLst>
            </c:spPr>
          </c:dPt>
          <c:dPt>
            <c:idx val="2"/>
            <c:spPr>
              <a:gradFill rotWithShape="1">
                <a:gsLst>
                  <a:gs pos="0">
                    <a:srgbClr val="607A2A"/>
                  </a:gs>
                  <a:gs pos="80000">
                    <a:srgbClr val="7FA13A"/>
                  </a:gs>
                  <a:gs pos="100000">
                    <a:srgbClr val="80A438"/>
                  </a:gs>
                </a:gsLst>
                <a:lin ang="5400000" scaled="1"/>
              </a:gradFill>
              <a:ln w="3175">
                <a:noFill/>
              </a:ln>
              <a:effectLst>
                <a:outerShdw dist="35921" dir="2700000" algn="br">
                  <a:prstClr val="black"/>
                </a:outerShdw>
              </a:effectLst>
            </c:spPr>
          </c:dPt>
          <c:dPt>
            <c:idx val="3"/>
            <c:spPr>
              <a:gradFill rotWithShape="1">
                <a:gsLst>
                  <a:gs pos="0">
                    <a:srgbClr val="4B3467"/>
                  </a:gs>
                  <a:gs pos="80000">
                    <a:srgbClr val="644788"/>
                  </a:gs>
                  <a:gs pos="100000">
                    <a:srgbClr val="65468A"/>
                  </a:gs>
                </a:gsLst>
                <a:lin ang="5400000" scaled="1"/>
              </a:gradFill>
              <a:ln w="3175">
                <a:noFill/>
              </a:ln>
              <a:effectLst>
                <a:outerShdw dist="35921" dir="2700000" algn="br">
                  <a:prstClr val="black"/>
                </a:outerShdw>
              </a:effectLst>
            </c:spPr>
          </c:dPt>
          <c:dPt>
            <c:idx val="4"/>
            <c:spPr>
              <a:gradFill rotWithShape="1">
                <a:gsLst>
                  <a:gs pos="0">
                    <a:srgbClr val="1F6E83"/>
                  </a:gs>
                  <a:gs pos="80000">
                    <a:srgbClr val="2B91AD"/>
                  </a:gs>
                  <a:gs pos="100000">
                    <a:srgbClr val="2994B0"/>
                  </a:gs>
                </a:gsLst>
                <a:lin ang="5400000" scaled="1"/>
              </a:gradFill>
              <a:ln w="3175">
                <a:noFill/>
              </a:ln>
              <a:effectLst>
                <a:outerShdw dist="35921" dir="2700000" algn="br">
                  <a:prstClr val="black"/>
                </a:outerShdw>
              </a:effectLst>
            </c:spPr>
          </c:dPt>
          <c:dPt>
            <c:idx val="5"/>
            <c:spPr>
              <a:gradFill rotWithShape="1">
                <a:gsLst>
                  <a:gs pos="0">
                    <a:srgbClr val="A85816"/>
                  </a:gs>
                  <a:gs pos="80000">
                    <a:srgbClr val="DB7521"/>
                  </a:gs>
                  <a:gs pos="100000">
                    <a:srgbClr val="E0751D"/>
                  </a:gs>
                </a:gsLst>
                <a:lin ang="5400000" scaled="1"/>
              </a:gradFill>
              <a:ln w="3175">
                <a:noFill/>
              </a:ln>
              <a:effectLst>
                <a:outerShdw dist="35921" dir="2700000" algn="br">
                  <a:prstClr val="black"/>
                </a:outerShdw>
              </a:effectLst>
            </c:spPr>
          </c:dPt>
          <c:dPt>
            <c:idx val="6"/>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7"/>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8"/>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9"/>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1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Pt>
            <c:idx val="11"/>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dPt>
          <c:dLbls>
            <c:dLbl>
              <c:idx val="8"/>
              <c:layout>
                <c:manualLayout>
                  <c:x val="0"/>
                  <c:y val="0"/>
                </c:manualLayout>
              </c:layout>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11"/>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dLblPos val="bestFit"/>
              <c:showLegendKey val="0"/>
              <c:showVal val="0"/>
              <c:showBubbleSize val="0"/>
              <c:showCatName val="1"/>
              <c:showSerName val="0"/>
              <c:showPercent val="1"/>
              <c:separator>
</c:separator>
            </c:dLbl>
            <c:numFmt formatCode="0.0%" sourceLinked="0"/>
            <c:txPr>
              <a:bodyPr vert="horz" rot="0" anchor="ctr"/>
              <a:lstStyle/>
              <a:p>
                <a:pPr algn="ctr">
                  <a:defRPr lang="en-US" cap="none" sz="800" b="1" i="0" u="none" baseline="0">
                    <a:solidFill>
                      <a:srgbClr val="000000"/>
                    </a:solidFill>
                    <a:latin typeface="Calibri"/>
                    <a:ea typeface="Calibri"/>
                    <a:cs typeface="Calibri"/>
                  </a:defRPr>
                </a:pPr>
              </a:p>
            </c:txPr>
            <c:dLblPos val="outEnd"/>
            <c:showLegendKey val="0"/>
            <c:showVal val="0"/>
            <c:showBubbleSize val="0"/>
            <c:showCatName val="1"/>
            <c:showSerName val="0"/>
            <c:showLeaderLines val="0"/>
            <c:showPercent val="1"/>
          </c:dLbls>
          <c:cat>
            <c:numRef>
              <c:f>'Appendix B - Graphs Worksheet'!$G$4:$G$15</c:f>
              <c:numCache/>
            </c:numRef>
          </c:cat>
          <c:val>
            <c:numRef>
              <c:f>'Appendix B - Graphs Worksheet'!$H$4:$H$15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Monthly Total Budget vs. Actual Expenses</a:t>
            </a:r>
          </a:p>
        </c:rich>
      </c:tx>
      <c:layout>
        <c:manualLayout>
          <c:xMode val="factor"/>
          <c:yMode val="factor"/>
          <c:x val="-0.00275"/>
          <c:y val="-0.013"/>
        </c:manualLayout>
      </c:layout>
      <c:spPr>
        <a:noFill/>
        <a:ln w="3175">
          <a:noFill/>
        </a:ln>
      </c:spPr>
    </c:title>
    <c:view3D>
      <c:rotX val="15"/>
      <c:hPercent val="36"/>
      <c:rotY val="20"/>
      <c:depthPercent val="100"/>
      <c:rAngAx val="1"/>
    </c:view3D>
    <c:plotArea>
      <c:layout>
        <c:manualLayout>
          <c:xMode val="edge"/>
          <c:yMode val="edge"/>
          <c:x val="0.04075"/>
          <c:y val="0.2195"/>
          <c:w val="0.94475"/>
          <c:h val="0.752"/>
        </c:manualLayout>
      </c:layout>
      <c:bar3DChart>
        <c:barDir val="col"/>
        <c:grouping val="clustered"/>
        <c:varyColors val="0"/>
        <c:ser>
          <c:idx val="2"/>
          <c:order val="0"/>
          <c:tx>
            <c:strRef>
              <c:f>'Appendix B - Graphs Worksheet'!$H$24</c:f>
              <c:strCache>
                <c:ptCount val="1"/>
                <c:pt idx="0">
                  <c:v>Budget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10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'Appendix B - Graphs Worksheet'!$G$25:$G$36</c:f>
              <c:strCache/>
            </c:strRef>
          </c:cat>
          <c:val>
            <c:numRef>
              <c:f>'Appendix B - Graphs Worksheet'!$H$25:$H$36</c:f>
              <c:numCache/>
            </c:numRef>
          </c:val>
          <c:shape val="box"/>
        </c:ser>
        <c:ser>
          <c:idx val="0"/>
          <c:order val="1"/>
          <c:tx>
            <c:strRef>
              <c:f>'Appendix B - Graphs Worksheet'!$I$24</c:f>
              <c:strCache>
                <c:ptCount val="1"/>
                <c:pt idx="0">
                  <c:v>Actual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numFmt formatCode="\$#,##0" sourceLinked="0"/>
            <c:txPr>
              <a:bodyPr vert="horz" rot="-5400000" anchor="ctr"/>
              <a:lstStyle/>
              <a:p>
                <a:pPr algn="ctr">
                  <a:defRPr lang="en-US" cap="none" sz="10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'Appendix B - Graphs Worksheet'!$G$25:$G$36</c:f>
              <c:strCache/>
            </c:strRef>
          </c:cat>
          <c:val>
            <c:numRef>
              <c:f>'Appendix B - Graphs Worksheet'!$I$25:$I$36</c:f>
              <c:numCache/>
            </c:numRef>
          </c:val>
          <c:shape val="box"/>
        </c:ser>
        <c:shape val="box"/>
        <c:axId val="63937181"/>
        <c:axId val="38563718"/>
      </c:bar3DChart>
      <c:catAx>
        <c:axId val="63937181"/>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100" b="0" i="0" u="none" baseline="0">
                <a:solidFill>
                  <a:srgbClr val="000000"/>
                </a:solidFill>
                <a:latin typeface="Calibri"/>
                <a:ea typeface="Calibri"/>
                <a:cs typeface="Calibri"/>
              </a:defRPr>
            </a:pPr>
          </a:p>
        </c:txPr>
        <c:crossAx val="38563718"/>
        <c:crosses val="autoZero"/>
        <c:auto val="1"/>
        <c:lblOffset val="100"/>
        <c:tickLblSkip val="1"/>
        <c:noMultiLvlLbl val="0"/>
      </c:catAx>
      <c:valAx>
        <c:axId val="38563718"/>
        <c:scaling>
          <c:orientation val="minMax"/>
          <c:max val="3000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Total Expenses</a:t>
                </a:r>
              </a:p>
            </c:rich>
          </c:tx>
          <c:layout>
            <c:manualLayout>
              <c:xMode val="factor"/>
              <c:yMode val="factor"/>
              <c:x val="-0.065"/>
              <c:y val="-0.06225"/>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latin typeface="Calibri"/>
                <a:ea typeface="Calibri"/>
                <a:cs typeface="Calibri"/>
              </a:defRPr>
            </a:pPr>
          </a:p>
        </c:txPr>
        <c:crossAx val="63937181"/>
        <c:crossesAt val="1"/>
        <c:crossBetween val="between"/>
        <c:dispUnits/>
        <c:majorUnit val="50000"/>
      </c:valAx>
      <c:spPr>
        <a:noFill/>
        <a:ln>
          <a:noFill/>
        </a:ln>
      </c:spPr>
    </c:plotArea>
    <c:legend>
      <c:legendPos val="t"/>
      <c:layout>
        <c:manualLayout>
          <c:xMode val="edge"/>
          <c:yMode val="edge"/>
          <c:x val="0.40525"/>
          <c:y val="0.11425"/>
          <c:w val="0.18575"/>
          <c:h val="0.06225"/>
        </c:manualLayout>
      </c:layout>
      <c:overlay val="0"/>
      <c:spPr>
        <a:noFill/>
        <a:ln w="3175">
          <a:noFill/>
        </a:ln>
      </c:spPr>
      <c:txPr>
        <a:bodyPr vert="horz" rot="0"/>
        <a:lstStyle/>
        <a:p>
          <a:pPr>
            <a:defRPr lang="en-US" cap="none" sz="1100" b="1"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Closing Bank Balance</a:t>
            </a:r>
          </a:p>
        </c:rich>
      </c:tx>
      <c:layout>
        <c:manualLayout>
          <c:xMode val="factor"/>
          <c:yMode val="factor"/>
          <c:x val="-0.00125"/>
          <c:y val="-0.013"/>
        </c:manualLayout>
      </c:layout>
      <c:spPr>
        <a:noFill/>
        <a:ln w="3175">
          <a:noFill/>
        </a:ln>
      </c:spPr>
    </c:title>
    <c:plotArea>
      <c:layout>
        <c:manualLayout>
          <c:xMode val="edge"/>
          <c:yMode val="edge"/>
          <c:x val="0.0035"/>
          <c:y val="0.18625"/>
          <c:w val="0.98"/>
          <c:h val="0.8085"/>
        </c:manualLayout>
      </c:layout>
      <c:lineChart>
        <c:grouping val="standard"/>
        <c:varyColors val="0"/>
        <c:ser>
          <c:idx val="0"/>
          <c:order val="0"/>
          <c:tx>
            <c:strRef>
              <c:f>'Appendix B - Graphs Worksheet'!$H$46</c:f>
              <c:strCache>
                <c:ptCount val="1"/>
                <c:pt idx="0">
                  <c:v>Budget</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'Appendix B - Graphs Worksheet'!$G$47:$G$58</c:f>
              <c:strCache/>
            </c:strRef>
          </c:cat>
          <c:val>
            <c:numRef>
              <c:f>'Appendix B - Graphs Worksheet'!$H$47:$H$58</c:f>
              <c:numCache/>
            </c:numRef>
          </c:val>
          <c:smooth val="0"/>
        </c:ser>
        <c:ser>
          <c:idx val="1"/>
          <c:order val="1"/>
          <c:tx>
            <c:strRef>
              <c:f>'Appendix B - Graphs Worksheet'!$I$46</c:f>
              <c:strCache>
                <c:ptCount val="1"/>
                <c:pt idx="0">
                  <c:v>Actual</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'Appendix B - Graphs Worksheet'!$G$47:$G$58</c:f>
              <c:strCache/>
            </c:strRef>
          </c:cat>
          <c:val>
            <c:numRef>
              <c:f>'Appendix B - Graphs Worksheet'!$I$47:$I$58</c:f>
              <c:numCache/>
            </c:numRef>
          </c:val>
          <c:smooth val="0"/>
        </c:ser>
        <c:marker val="1"/>
        <c:axId val="11529143"/>
        <c:axId val="36653424"/>
      </c:lineChart>
      <c:catAx>
        <c:axId val="11529143"/>
        <c:scaling>
          <c:orientation val="minMax"/>
        </c:scaling>
        <c:axPos val="b"/>
        <c:delete val="0"/>
        <c:numFmt formatCode="General" sourceLinked="1"/>
        <c:majorTickMark val="none"/>
        <c:minorTickMark val="none"/>
        <c:tickLblPos val="low"/>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6653424"/>
        <c:crosses val="autoZero"/>
        <c:auto val="1"/>
        <c:lblOffset val="100"/>
        <c:tickLblSkip val="1"/>
        <c:noMultiLvlLbl val="0"/>
      </c:catAx>
      <c:valAx>
        <c:axId val="36653424"/>
        <c:scaling>
          <c:orientation val="minMax"/>
        </c:scaling>
        <c:axPos val="l"/>
        <c:majorGridlines>
          <c:spPr>
            <a:ln w="3175">
              <a:solidFill>
                <a:srgbClr val="C0C0C0"/>
              </a:solidFill>
            </a:ln>
          </c:spPr>
        </c:majorGridlines>
        <c:delete val="0"/>
        <c:numFmt formatCode="#,##0" sourceLinked="0"/>
        <c:majorTickMark val="none"/>
        <c:minorTickMark val="none"/>
        <c:tickLblPos val="nextTo"/>
        <c:spPr>
          <a:ln w="3175">
            <a:solidFill>
              <a:srgbClr val="808080"/>
            </a:solidFill>
          </a:ln>
        </c:spPr>
        <c:crossAx val="11529143"/>
        <c:crossesAt val="1"/>
        <c:crossBetween val="between"/>
        <c:dispUnits/>
      </c:valAx>
      <c:spPr>
        <a:solidFill>
          <a:srgbClr val="FFFFFF"/>
        </a:solidFill>
        <a:ln w="3175">
          <a:noFill/>
        </a:ln>
      </c:spPr>
    </c:plotArea>
    <c:legend>
      <c:legendPos val="t"/>
      <c:layout>
        <c:manualLayout>
          <c:xMode val="edge"/>
          <c:yMode val="edge"/>
          <c:x val="0.387"/>
          <c:y val="0.114"/>
          <c:w val="0.222"/>
          <c:h val="0.05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475"/>
          <c:y val="0.0995"/>
          <c:w val="0.93725"/>
          <c:h val="0.8965"/>
        </c:manualLayout>
      </c:layout>
      <c:lineChart>
        <c:grouping val="standard"/>
        <c:varyColors val="0"/>
        <c:ser>
          <c:idx val="0"/>
          <c:order val="0"/>
          <c:tx>
            <c:strRef>
              <c:f>'Milk supply curve'!$I$22:$M$22</c:f>
              <c:strCache>
                <c:ptCount val="1"/>
                <c:pt idx="0">
                  <c:v>0</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'Milk supply curve'!$I$26:$I$37</c:f>
              <c:strCache/>
            </c:strRef>
          </c:cat>
          <c:val>
            <c:numRef>
              <c:f>'Milk supply curve'!$K$26:$K$37</c:f>
              <c:numCache/>
            </c:numRef>
          </c:val>
          <c:smooth val="0"/>
        </c:ser>
        <c:marker val="1"/>
        <c:axId val="61445361"/>
        <c:axId val="16137338"/>
      </c:lineChart>
      <c:catAx>
        <c:axId val="6144536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6137338"/>
        <c:crosses val="autoZero"/>
        <c:auto val="1"/>
        <c:lblOffset val="100"/>
        <c:tickLblSkip val="1"/>
        <c:noMultiLvlLbl val="0"/>
      </c:catAx>
      <c:valAx>
        <c:axId val="16137338"/>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Percentage of annual production (%kgMS)</a:t>
                </a:r>
              </a:p>
            </c:rich>
          </c:tx>
          <c:layout>
            <c:manualLayout>
              <c:xMode val="factor"/>
              <c:yMode val="factor"/>
              <c:x val="-0.008"/>
              <c:y val="-0.0017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6144536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jpe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 Id="rId3" Type="http://schemas.openxmlformats.org/officeDocument/2006/relationships/chart" Target="/xl/charts/chart1.xml" /><Relationship Id="rId4" Type="http://schemas.openxmlformats.org/officeDocument/2006/relationships/chart" Target="/xl/charts/chart2.xml" /><Relationship Id="rId5"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723900</xdr:colOff>
      <xdr:row>34</xdr:row>
      <xdr:rowOff>104775</xdr:rowOff>
    </xdr:from>
    <xdr:to>
      <xdr:col>6</xdr:col>
      <xdr:colOff>19050</xdr:colOff>
      <xdr:row>35</xdr:row>
      <xdr:rowOff>47625</xdr:rowOff>
    </xdr:to>
    <xdr:pic>
      <xdr:nvPicPr>
        <xdr:cNvPr id="1" name="Picture 5" descr="rgb small.jpg"/>
        <xdr:cNvPicPr preferRelativeResize="1">
          <a:picLocks noChangeAspect="1"/>
        </xdr:cNvPicPr>
      </xdr:nvPicPr>
      <xdr:blipFill>
        <a:blip r:embed="rId1"/>
        <a:srcRect t="14074" r="8056" b="19259"/>
        <a:stretch>
          <a:fillRect/>
        </a:stretch>
      </xdr:blipFill>
      <xdr:spPr>
        <a:xfrm>
          <a:off x="6343650" y="11220450"/>
          <a:ext cx="1104900" cy="409575"/>
        </a:xfrm>
        <a:prstGeom prst="rect">
          <a:avLst/>
        </a:prstGeom>
        <a:noFill/>
        <a:ln w="9525" cmpd="sng">
          <a:noFill/>
        </a:ln>
      </xdr:spPr>
    </xdr:pic>
    <xdr:clientData/>
  </xdr:twoCellAnchor>
  <xdr:twoCellAnchor editAs="oneCell">
    <xdr:from>
      <xdr:col>5</xdr:col>
      <xdr:colOff>638175</xdr:colOff>
      <xdr:row>0</xdr:row>
      <xdr:rowOff>19050</xdr:rowOff>
    </xdr:from>
    <xdr:to>
      <xdr:col>6</xdr:col>
      <xdr:colOff>152400</xdr:colOff>
      <xdr:row>0</xdr:row>
      <xdr:rowOff>485775</xdr:rowOff>
    </xdr:to>
    <xdr:pic>
      <xdr:nvPicPr>
        <xdr:cNvPr id="2" name="Picture 4" descr="flicks.jpg"/>
        <xdr:cNvPicPr preferRelativeResize="1">
          <a:picLocks noChangeAspect="1"/>
        </xdr:cNvPicPr>
      </xdr:nvPicPr>
      <xdr:blipFill>
        <a:blip r:embed="rId2"/>
        <a:stretch>
          <a:fillRect/>
        </a:stretch>
      </xdr:blipFill>
      <xdr:spPr>
        <a:xfrm>
          <a:off x="6257925" y="19050"/>
          <a:ext cx="1323975" cy="466725"/>
        </a:xfrm>
        <a:prstGeom prst="rect">
          <a:avLst/>
        </a:prstGeom>
        <a:noFill/>
        <a:ln w="9525" cmpd="sng">
          <a:noFill/>
        </a:ln>
      </xdr:spPr>
    </xdr:pic>
    <xdr:clientData/>
  </xdr:twoCellAnchor>
  <xdr:twoCellAnchor>
    <xdr:from>
      <xdr:col>5</xdr:col>
      <xdr:colOff>819150</xdr:colOff>
      <xdr:row>5</xdr:row>
      <xdr:rowOff>57150</xdr:rowOff>
    </xdr:from>
    <xdr:to>
      <xdr:col>5</xdr:col>
      <xdr:colOff>1533525</xdr:colOff>
      <xdr:row>6</xdr:row>
      <xdr:rowOff>47625</xdr:rowOff>
    </xdr:to>
    <xdr:grpSp>
      <xdr:nvGrpSpPr>
        <xdr:cNvPr id="3" name="Group 3"/>
        <xdr:cNvGrpSpPr>
          <a:grpSpLocks/>
        </xdr:cNvGrpSpPr>
      </xdr:nvGrpSpPr>
      <xdr:grpSpPr>
        <a:xfrm>
          <a:off x="6438900" y="1857375"/>
          <a:ext cx="714375" cy="180975"/>
          <a:chOff x="432955" y="2367662"/>
          <a:chExt cx="711355" cy="188625"/>
        </a:xfrm>
        <a:solidFill>
          <a:srgbClr val="FFFFFF"/>
        </a:solidFill>
      </xdr:grpSpPr>
      <xdr:sp>
        <xdr:nvSpPr>
          <xdr:cNvPr id="4" name="Rectangle 4"/>
          <xdr:cNvSpPr>
            <a:spLocks/>
          </xdr:cNvSpPr>
        </xdr:nvSpPr>
        <xdr:spPr>
          <a:xfrm>
            <a:off x="432955" y="2397465"/>
            <a:ext cx="663872" cy="158822"/>
          </a:xfrm>
          <a:prstGeom prst="rect">
            <a:avLst/>
          </a:prstGeom>
          <a:solidFill>
            <a:srgbClr val="FFFFFF"/>
          </a:solidFill>
          <a:ln w="6350" cmpd="sng">
            <a:solidFill>
              <a:srgbClr val="D9D9D9"/>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5" name="Isosceles Triangle 5"/>
          <xdr:cNvSpPr>
            <a:spLocks/>
          </xdr:cNvSpPr>
        </xdr:nvSpPr>
        <xdr:spPr>
          <a:xfrm rot="2700000" flipH="1">
            <a:off x="1011464" y="2397465"/>
            <a:ext cx="132846" cy="59558"/>
          </a:xfrm>
          <a:prstGeom prst="triangle">
            <a:avLst/>
          </a:prstGeom>
          <a:solidFill>
            <a:srgbClr val="FF0000"/>
          </a:solidFill>
          <a:ln w="25400" cmpd="sng">
            <a:noFill/>
          </a:ln>
        </xdr:spPr>
        <xdr:txBody>
          <a:bodyPr vertOverflow="clip" wrap="square" anchor="ctr"/>
          <a:p>
            <a:pPr algn="l">
              <a:defRPr/>
            </a:pPr>
            <a:r>
              <a:rPr lang="en-US" cap="none" u="none" baseline="0">
                <a:latin typeface="Calibri"/>
                <a:ea typeface="Calibri"/>
                <a:cs typeface="Calibri"/>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75</xdr:row>
      <xdr:rowOff>114300</xdr:rowOff>
    </xdr:from>
    <xdr:to>
      <xdr:col>6</xdr:col>
      <xdr:colOff>85725</xdr:colOff>
      <xdr:row>77</xdr:row>
      <xdr:rowOff>133350</xdr:rowOff>
    </xdr:to>
    <xdr:pic>
      <xdr:nvPicPr>
        <xdr:cNvPr id="1" name="Picture 4"/>
        <xdr:cNvPicPr preferRelativeResize="1">
          <a:picLocks noChangeAspect="1"/>
        </xdr:cNvPicPr>
      </xdr:nvPicPr>
      <xdr:blipFill>
        <a:blip r:embed="rId1"/>
        <a:stretch>
          <a:fillRect/>
        </a:stretch>
      </xdr:blipFill>
      <xdr:spPr>
        <a:xfrm>
          <a:off x="76200" y="15039975"/>
          <a:ext cx="7439025" cy="400050"/>
        </a:xfrm>
        <a:prstGeom prst="rect">
          <a:avLst/>
        </a:prstGeom>
        <a:noFill/>
        <a:ln w="9525" cmpd="sng">
          <a:noFill/>
        </a:ln>
      </xdr:spPr>
    </xdr:pic>
    <xdr:clientData/>
  </xdr:twoCellAnchor>
  <xdr:twoCellAnchor editAs="oneCell">
    <xdr:from>
      <xdr:col>5</xdr:col>
      <xdr:colOff>638175</xdr:colOff>
      <xdr:row>0</xdr:row>
      <xdr:rowOff>19050</xdr:rowOff>
    </xdr:from>
    <xdr:to>
      <xdr:col>6</xdr:col>
      <xdr:colOff>152400</xdr:colOff>
      <xdr:row>0</xdr:row>
      <xdr:rowOff>504825</xdr:rowOff>
    </xdr:to>
    <xdr:pic>
      <xdr:nvPicPr>
        <xdr:cNvPr id="2" name="Picture 4" descr="flicks.jpg"/>
        <xdr:cNvPicPr preferRelativeResize="1">
          <a:picLocks noChangeAspect="1"/>
        </xdr:cNvPicPr>
      </xdr:nvPicPr>
      <xdr:blipFill>
        <a:blip r:embed="rId2"/>
        <a:stretch>
          <a:fillRect/>
        </a:stretch>
      </xdr:blipFill>
      <xdr:spPr>
        <a:xfrm>
          <a:off x="6257925" y="19050"/>
          <a:ext cx="1323975" cy="485775"/>
        </a:xfrm>
        <a:prstGeom prst="rect">
          <a:avLst/>
        </a:prstGeom>
        <a:noFill/>
        <a:ln w="9525" cmpd="sng">
          <a:noFill/>
        </a:ln>
      </xdr:spPr>
    </xdr:pic>
    <xdr:clientData/>
  </xdr:twoCellAnchor>
  <xdr:twoCellAnchor editAs="oneCell">
    <xdr:from>
      <xdr:col>1</xdr:col>
      <xdr:colOff>0</xdr:colOff>
      <xdr:row>37</xdr:row>
      <xdr:rowOff>0</xdr:rowOff>
    </xdr:from>
    <xdr:to>
      <xdr:col>2</xdr:col>
      <xdr:colOff>1181100</xdr:colOff>
      <xdr:row>48</xdr:row>
      <xdr:rowOff>9525</xdr:rowOff>
    </xdr:to>
    <xdr:pic>
      <xdr:nvPicPr>
        <xdr:cNvPr id="3" name="Picture 12"/>
        <xdr:cNvPicPr preferRelativeResize="1">
          <a:picLocks noChangeAspect="1"/>
        </xdr:cNvPicPr>
      </xdr:nvPicPr>
      <xdr:blipFill>
        <a:blip r:embed="rId3"/>
        <a:srcRect l="24429" r="39651" b="59521"/>
        <a:stretch>
          <a:fillRect/>
        </a:stretch>
      </xdr:blipFill>
      <xdr:spPr>
        <a:xfrm>
          <a:off x="190500" y="7686675"/>
          <a:ext cx="2495550" cy="2105025"/>
        </a:xfrm>
        <a:prstGeom prst="rect">
          <a:avLst/>
        </a:prstGeom>
        <a:noFill/>
        <a:ln w="9525" cmpd="sng">
          <a:noFill/>
        </a:ln>
      </xdr:spPr>
    </xdr:pic>
    <xdr:clientData/>
  </xdr:twoCellAnchor>
  <xdr:twoCellAnchor editAs="oneCell">
    <xdr:from>
      <xdr:col>1</xdr:col>
      <xdr:colOff>0</xdr:colOff>
      <xdr:row>85</xdr:row>
      <xdr:rowOff>0</xdr:rowOff>
    </xdr:from>
    <xdr:to>
      <xdr:col>2</xdr:col>
      <xdr:colOff>923925</xdr:colOff>
      <xdr:row>94</xdr:row>
      <xdr:rowOff>171450</xdr:rowOff>
    </xdr:to>
    <xdr:pic>
      <xdr:nvPicPr>
        <xdr:cNvPr id="4" name="Picture 18"/>
        <xdr:cNvPicPr preferRelativeResize="1">
          <a:picLocks noChangeAspect="1"/>
        </xdr:cNvPicPr>
      </xdr:nvPicPr>
      <xdr:blipFill>
        <a:blip r:embed="rId3"/>
        <a:srcRect l="24429" r="39651" b="59521"/>
        <a:stretch>
          <a:fillRect/>
        </a:stretch>
      </xdr:blipFill>
      <xdr:spPr>
        <a:xfrm>
          <a:off x="190500" y="16830675"/>
          <a:ext cx="2238375" cy="1885950"/>
        </a:xfrm>
        <a:prstGeom prst="rect">
          <a:avLst/>
        </a:prstGeom>
        <a:noFill/>
        <a:ln w="9525" cmpd="sng">
          <a:noFill/>
        </a:ln>
      </xdr:spPr>
    </xdr:pic>
    <xdr:clientData/>
  </xdr:twoCellAnchor>
  <xdr:twoCellAnchor>
    <xdr:from>
      <xdr:col>5</xdr:col>
      <xdr:colOff>1800225</xdr:colOff>
      <xdr:row>77</xdr:row>
      <xdr:rowOff>38100</xdr:rowOff>
    </xdr:from>
    <xdr:to>
      <xdr:col>6</xdr:col>
      <xdr:colOff>200025</xdr:colOff>
      <xdr:row>78</xdr:row>
      <xdr:rowOff>85725</xdr:rowOff>
    </xdr:to>
    <xdr:sp>
      <xdr:nvSpPr>
        <xdr:cNvPr id="5" name="Oval 20"/>
        <xdr:cNvSpPr>
          <a:spLocks/>
        </xdr:cNvSpPr>
      </xdr:nvSpPr>
      <xdr:spPr>
        <a:xfrm>
          <a:off x="7419975" y="15344775"/>
          <a:ext cx="209550" cy="2381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76200</xdr:colOff>
      <xdr:row>52</xdr:row>
      <xdr:rowOff>9525</xdr:rowOff>
    </xdr:from>
    <xdr:to>
      <xdr:col>6</xdr:col>
      <xdr:colOff>457200</xdr:colOff>
      <xdr:row>55</xdr:row>
      <xdr:rowOff>85725</xdr:rowOff>
    </xdr:to>
    <xdr:pic>
      <xdr:nvPicPr>
        <xdr:cNvPr id="6" name="Picture 2"/>
        <xdr:cNvPicPr preferRelativeResize="1">
          <a:picLocks noChangeAspect="1"/>
        </xdr:cNvPicPr>
      </xdr:nvPicPr>
      <xdr:blipFill>
        <a:blip r:embed="rId4"/>
        <a:stretch>
          <a:fillRect/>
        </a:stretch>
      </xdr:blipFill>
      <xdr:spPr>
        <a:xfrm>
          <a:off x="76200" y="10553700"/>
          <a:ext cx="7810500" cy="647700"/>
        </a:xfrm>
        <a:prstGeom prst="rect">
          <a:avLst/>
        </a:prstGeom>
        <a:noFill/>
        <a:ln w="9525" cmpd="sng">
          <a:noFill/>
        </a:ln>
      </xdr:spPr>
    </xdr:pic>
    <xdr:clientData/>
  </xdr:twoCellAnchor>
  <xdr:twoCellAnchor editAs="oneCell">
    <xdr:from>
      <xdr:col>0</xdr:col>
      <xdr:colOff>152400</xdr:colOff>
      <xdr:row>59</xdr:row>
      <xdr:rowOff>152400</xdr:rowOff>
    </xdr:from>
    <xdr:to>
      <xdr:col>6</xdr:col>
      <xdr:colOff>171450</xdr:colOff>
      <xdr:row>71</xdr:row>
      <xdr:rowOff>0</xdr:rowOff>
    </xdr:to>
    <xdr:pic>
      <xdr:nvPicPr>
        <xdr:cNvPr id="7" name="Picture 3"/>
        <xdr:cNvPicPr preferRelativeResize="1">
          <a:picLocks noChangeAspect="1"/>
        </xdr:cNvPicPr>
      </xdr:nvPicPr>
      <xdr:blipFill>
        <a:blip r:embed="rId5"/>
        <a:stretch>
          <a:fillRect/>
        </a:stretch>
      </xdr:blipFill>
      <xdr:spPr>
        <a:xfrm>
          <a:off x="152400" y="12030075"/>
          <a:ext cx="7448550" cy="2133600"/>
        </a:xfrm>
        <a:prstGeom prst="rect">
          <a:avLst/>
        </a:prstGeom>
        <a:noFill/>
        <a:ln w="9525" cmpd="sng">
          <a:noFill/>
        </a:ln>
      </xdr:spPr>
    </xdr:pic>
    <xdr:clientData/>
  </xdr:twoCellAnchor>
  <xdr:twoCellAnchor editAs="oneCell">
    <xdr:from>
      <xdr:col>0</xdr:col>
      <xdr:colOff>180975</xdr:colOff>
      <xdr:row>98</xdr:row>
      <xdr:rowOff>57150</xdr:rowOff>
    </xdr:from>
    <xdr:to>
      <xdr:col>6</xdr:col>
      <xdr:colOff>561975</xdr:colOff>
      <xdr:row>101</xdr:row>
      <xdr:rowOff>133350</xdr:rowOff>
    </xdr:to>
    <xdr:pic>
      <xdr:nvPicPr>
        <xdr:cNvPr id="8" name="Picture 19"/>
        <xdr:cNvPicPr preferRelativeResize="1">
          <a:picLocks noChangeAspect="1"/>
        </xdr:cNvPicPr>
      </xdr:nvPicPr>
      <xdr:blipFill>
        <a:blip r:embed="rId4"/>
        <a:stretch>
          <a:fillRect/>
        </a:stretch>
      </xdr:blipFill>
      <xdr:spPr>
        <a:xfrm>
          <a:off x="180975" y="19364325"/>
          <a:ext cx="7810500" cy="647700"/>
        </a:xfrm>
        <a:prstGeom prst="rect">
          <a:avLst/>
        </a:prstGeom>
        <a:noFill/>
        <a:ln w="9525" cmpd="sng">
          <a:noFill/>
        </a:ln>
      </xdr:spPr>
    </xdr:pic>
    <xdr:clientData/>
  </xdr:twoCellAnchor>
  <xdr:twoCellAnchor editAs="oneCell">
    <xdr:from>
      <xdr:col>1</xdr:col>
      <xdr:colOff>19050</xdr:colOff>
      <xdr:row>106</xdr:row>
      <xdr:rowOff>57150</xdr:rowOff>
    </xdr:from>
    <xdr:to>
      <xdr:col>6</xdr:col>
      <xdr:colOff>9525</xdr:colOff>
      <xdr:row>123</xdr:row>
      <xdr:rowOff>123825</xdr:rowOff>
    </xdr:to>
    <xdr:pic>
      <xdr:nvPicPr>
        <xdr:cNvPr id="9" name="Picture 7"/>
        <xdr:cNvPicPr preferRelativeResize="1">
          <a:picLocks noChangeAspect="1"/>
        </xdr:cNvPicPr>
      </xdr:nvPicPr>
      <xdr:blipFill>
        <a:blip r:embed="rId6"/>
        <a:stretch>
          <a:fillRect/>
        </a:stretch>
      </xdr:blipFill>
      <xdr:spPr>
        <a:xfrm>
          <a:off x="209550" y="20888325"/>
          <a:ext cx="7229475" cy="3305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180975</xdr:colOff>
      <xdr:row>0</xdr:row>
      <xdr:rowOff>19050</xdr:rowOff>
    </xdr:from>
    <xdr:to>
      <xdr:col>13</xdr:col>
      <xdr:colOff>942975</xdr:colOff>
      <xdr:row>0</xdr:row>
      <xdr:rowOff>361950</xdr:rowOff>
    </xdr:to>
    <xdr:pic>
      <xdr:nvPicPr>
        <xdr:cNvPr id="1" name="Picture 4" descr="flicks.jpg"/>
        <xdr:cNvPicPr preferRelativeResize="1">
          <a:picLocks noChangeAspect="1"/>
        </xdr:cNvPicPr>
      </xdr:nvPicPr>
      <xdr:blipFill>
        <a:blip r:embed="rId1"/>
        <a:stretch>
          <a:fillRect/>
        </a:stretch>
      </xdr:blipFill>
      <xdr:spPr>
        <a:xfrm>
          <a:off x="11477625" y="19050"/>
          <a:ext cx="762000" cy="342900"/>
        </a:xfrm>
        <a:prstGeom prst="rect">
          <a:avLst/>
        </a:prstGeom>
        <a:noFill/>
        <a:ln w="9525" cmpd="sng">
          <a:noFill/>
        </a:ln>
      </xdr:spPr>
    </xdr:pic>
    <xdr:clientData/>
  </xdr:twoCellAnchor>
  <xdr:twoCellAnchor editAs="oneCell">
    <xdr:from>
      <xdr:col>12</xdr:col>
      <xdr:colOff>609600</xdr:colOff>
      <xdr:row>21</xdr:row>
      <xdr:rowOff>0</xdr:rowOff>
    </xdr:from>
    <xdr:to>
      <xdr:col>13</xdr:col>
      <xdr:colOff>923925</xdr:colOff>
      <xdr:row>22</xdr:row>
      <xdr:rowOff>200025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11125200" y="5181600"/>
          <a:ext cx="109537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95250</xdr:colOff>
      <xdr:row>0</xdr:row>
      <xdr:rowOff>9525</xdr:rowOff>
    </xdr:from>
    <xdr:to>
      <xdr:col>26</xdr:col>
      <xdr:colOff>171450</xdr:colOff>
      <xdr:row>0</xdr:row>
      <xdr:rowOff>352425</xdr:rowOff>
    </xdr:to>
    <xdr:pic>
      <xdr:nvPicPr>
        <xdr:cNvPr id="1" name="Picture 4" descr="flicks.jpg"/>
        <xdr:cNvPicPr preferRelativeResize="1">
          <a:picLocks noChangeAspect="1"/>
        </xdr:cNvPicPr>
      </xdr:nvPicPr>
      <xdr:blipFill>
        <a:blip r:embed="rId1"/>
        <a:stretch>
          <a:fillRect/>
        </a:stretch>
      </xdr:blipFill>
      <xdr:spPr>
        <a:xfrm>
          <a:off x="6153150" y="9525"/>
          <a:ext cx="914400" cy="342900"/>
        </a:xfrm>
        <a:prstGeom prst="rect">
          <a:avLst/>
        </a:prstGeom>
        <a:noFill/>
        <a:ln w="9525" cmpd="sng">
          <a:noFill/>
        </a:ln>
      </xdr:spPr>
    </xdr:pic>
    <xdr:clientData/>
  </xdr:twoCellAnchor>
  <xdr:twoCellAnchor editAs="oneCell">
    <xdr:from>
      <xdr:col>21</xdr:col>
      <xdr:colOff>142875</xdr:colOff>
      <xdr:row>52</xdr:row>
      <xdr:rowOff>85725</xdr:rowOff>
    </xdr:from>
    <xdr:to>
      <xdr:col>26</xdr:col>
      <xdr:colOff>95250</xdr:colOff>
      <xdr:row>54</xdr:row>
      <xdr:rowOff>28575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5895975" y="10401300"/>
          <a:ext cx="109537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238125</xdr:colOff>
      <xdr:row>0</xdr:row>
      <xdr:rowOff>28575</xdr:rowOff>
    </xdr:from>
    <xdr:to>
      <xdr:col>10</xdr:col>
      <xdr:colOff>1162050</xdr:colOff>
      <xdr:row>0</xdr:row>
      <xdr:rowOff>371475</xdr:rowOff>
    </xdr:to>
    <xdr:pic>
      <xdr:nvPicPr>
        <xdr:cNvPr id="1" name="Picture 4" descr="flicks.jpg"/>
        <xdr:cNvPicPr preferRelativeResize="1">
          <a:picLocks noChangeAspect="1"/>
        </xdr:cNvPicPr>
      </xdr:nvPicPr>
      <xdr:blipFill>
        <a:blip r:embed="rId1"/>
        <a:stretch>
          <a:fillRect/>
        </a:stretch>
      </xdr:blipFill>
      <xdr:spPr>
        <a:xfrm>
          <a:off x="10191750" y="28575"/>
          <a:ext cx="923925" cy="342900"/>
        </a:xfrm>
        <a:prstGeom prst="rect">
          <a:avLst/>
        </a:prstGeom>
        <a:noFill/>
        <a:ln w="9525" cmpd="sng">
          <a:noFill/>
        </a:ln>
      </xdr:spPr>
    </xdr:pic>
    <xdr:clientData/>
  </xdr:twoCellAnchor>
  <xdr:twoCellAnchor editAs="oneCell">
    <xdr:from>
      <xdr:col>10</xdr:col>
      <xdr:colOff>47625</xdr:colOff>
      <xdr:row>25</xdr:row>
      <xdr:rowOff>123825</xdr:rowOff>
    </xdr:from>
    <xdr:to>
      <xdr:col>10</xdr:col>
      <xdr:colOff>1143000</xdr:colOff>
      <xdr:row>25</xdr:row>
      <xdr:rowOff>533400</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10001250" y="8096250"/>
          <a:ext cx="1095375"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0</xdr:colOff>
      <xdr:row>0</xdr:row>
      <xdr:rowOff>0</xdr:rowOff>
    </xdr:from>
    <xdr:to>
      <xdr:col>23</xdr:col>
      <xdr:colOff>742950</xdr:colOff>
      <xdr:row>0</xdr:row>
      <xdr:rowOff>276225</xdr:rowOff>
    </xdr:to>
    <xdr:pic>
      <xdr:nvPicPr>
        <xdr:cNvPr id="1" name="Picture 4" descr="flicks.jpg"/>
        <xdr:cNvPicPr preferRelativeResize="1">
          <a:picLocks noChangeAspect="1"/>
        </xdr:cNvPicPr>
      </xdr:nvPicPr>
      <xdr:blipFill>
        <a:blip r:embed="rId1"/>
        <a:stretch>
          <a:fillRect/>
        </a:stretch>
      </xdr:blipFill>
      <xdr:spPr>
        <a:xfrm>
          <a:off x="14182725" y="0"/>
          <a:ext cx="742950" cy="276225"/>
        </a:xfrm>
        <a:prstGeom prst="rect">
          <a:avLst/>
        </a:prstGeom>
        <a:noFill/>
        <a:ln w="9525" cmpd="sng">
          <a:noFill/>
        </a:ln>
      </xdr:spPr>
    </xdr:pic>
    <xdr:clientData/>
  </xdr:twoCellAnchor>
  <xdr:twoCellAnchor editAs="oneCell">
    <xdr:from>
      <xdr:col>22</xdr:col>
      <xdr:colOff>400050</xdr:colOff>
      <xdr:row>61</xdr:row>
      <xdr:rowOff>76200</xdr:rowOff>
    </xdr:from>
    <xdr:to>
      <xdr:col>23</xdr:col>
      <xdr:colOff>704850</xdr:colOff>
      <xdr:row>63</xdr:row>
      <xdr:rowOff>95250</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13801725" y="11630025"/>
          <a:ext cx="1085850"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47</xdr:col>
      <xdr:colOff>514350</xdr:colOff>
      <xdr:row>0</xdr:row>
      <xdr:rowOff>38100</xdr:rowOff>
    </xdr:from>
    <xdr:to>
      <xdr:col>48</xdr:col>
      <xdr:colOff>695325</xdr:colOff>
      <xdr:row>0</xdr:row>
      <xdr:rowOff>381000</xdr:rowOff>
    </xdr:to>
    <xdr:pic>
      <xdr:nvPicPr>
        <xdr:cNvPr id="1" name="Picture 4" descr="flicks.jpg"/>
        <xdr:cNvPicPr preferRelativeResize="1">
          <a:picLocks noChangeAspect="1"/>
        </xdr:cNvPicPr>
      </xdr:nvPicPr>
      <xdr:blipFill>
        <a:blip r:embed="rId1"/>
        <a:stretch>
          <a:fillRect/>
        </a:stretch>
      </xdr:blipFill>
      <xdr:spPr>
        <a:xfrm>
          <a:off x="30946725" y="38100"/>
          <a:ext cx="895350" cy="342900"/>
        </a:xfrm>
        <a:prstGeom prst="rect">
          <a:avLst/>
        </a:prstGeom>
        <a:noFill/>
        <a:ln w="9525" cmpd="sng">
          <a:noFill/>
        </a:ln>
      </xdr:spPr>
    </xdr:pic>
    <xdr:clientData/>
  </xdr:twoCellAnchor>
  <xdr:twoCellAnchor editAs="oneCell">
    <xdr:from>
      <xdr:col>47</xdr:col>
      <xdr:colOff>295275</xdr:colOff>
      <xdr:row>61</xdr:row>
      <xdr:rowOff>85725</xdr:rowOff>
    </xdr:from>
    <xdr:to>
      <xdr:col>48</xdr:col>
      <xdr:colOff>666750</xdr:colOff>
      <xdr:row>63</xdr:row>
      <xdr:rowOff>104775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30727650" y="12020550"/>
          <a:ext cx="108585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1095375</xdr:colOff>
      <xdr:row>0</xdr:row>
      <xdr:rowOff>19050</xdr:rowOff>
    </xdr:from>
    <xdr:to>
      <xdr:col>4</xdr:col>
      <xdr:colOff>2009775</xdr:colOff>
      <xdr:row>0</xdr:row>
      <xdr:rowOff>361950</xdr:rowOff>
    </xdr:to>
    <xdr:pic>
      <xdr:nvPicPr>
        <xdr:cNvPr id="1" name="Picture 4" descr="flicks.jpg"/>
        <xdr:cNvPicPr preferRelativeResize="1">
          <a:picLocks noChangeAspect="1"/>
        </xdr:cNvPicPr>
      </xdr:nvPicPr>
      <xdr:blipFill>
        <a:blip r:embed="rId1"/>
        <a:stretch>
          <a:fillRect/>
        </a:stretch>
      </xdr:blipFill>
      <xdr:spPr>
        <a:xfrm>
          <a:off x="6486525" y="19050"/>
          <a:ext cx="914400" cy="342900"/>
        </a:xfrm>
        <a:prstGeom prst="rect">
          <a:avLst/>
        </a:prstGeom>
        <a:noFill/>
        <a:ln w="9525" cmpd="sng">
          <a:noFill/>
        </a:ln>
      </xdr:spPr>
    </xdr:pic>
    <xdr:clientData/>
  </xdr:twoCellAnchor>
  <xdr:twoCellAnchor editAs="oneCell">
    <xdr:from>
      <xdr:col>4</xdr:col>
      <xdr:colOff>742950</xdr:colOff>
      <xdr:row>113</xdr:row>
      <xdr:rowOff>123825</xdr:rowOff>
    </xdr:from>
    <xdr:to>
      <xdr:col>4</xdr:col>
      <xdr:colOff>1828800</xdr:colOff>
      <xdr:row>115</xdr:row>
      <xdr:rowOff>66675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6134100" y="21850350"/>
          <a:ext cx="1085850"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1095375</xdr:colOff>
      <xdr:row>0</xdr:row>
      <xdr:rowOff>19050</xdr:rowOff>
    </xdr:from>
    <xdr:to>
      <xdr:col>4</xdr:col>
      <xdr:colOff>2009775</xdr:colOff>
      <xdr:row>0</xdr:row>
      <xdr:rowOff>361950</xdr:rowOff>
    </xdr:to>
    <xdr:pic>
      <xdr:nvPicPr>
        <xdr:cNvPr id="1" name="Picture 4" descr="flicks.jpg"/>
        <xdr:cNvPicPr preferRelativeResize="1">
          <a:picLocks noChangeAspect="1"/>
        </xdr:cNvPicPr>
      </xdr:nvPicPr>
      <xdr:blipFill>
        <a:blip r:embed="rId1"/>
        <a:stretch>
          <a:fillRect/>
        </a:stretch>
      </xdr:blipFill>
      <xdr:spPr>
        <a:xfrm>
          <a:off x="6486525" y="19050"/>
          <a:ext cx="914400" cy="342900"/>
        </a:xfrm>
        <a:prstGeom prst="rect">
          <a:avLst/>
        </a:prstGeom>
        <a:noFill/>
        <a:ln w="9525" cmpd="sng">
          <a:noFill/>
        </a:ln>
      </xdr:spPr>
    </xdr:pic>
    <xdr:clientData/>
  </xdr:twoCellAnchor>
  <xdr:twoCellAnchor editAs="oneCell">
    <xdr:from>
      <xdr:col>4</xdr:col>
      <xdr:colOff>866775</xdr:colOff>
      <xdr:row>68</xdr:row>
      <xdr:rowOff>114300</xdr:rowOff>
    </xdr:from>
    <xdr:to>
      <xdr:col>4</xdr:col>
      <xdr:colOff>1952625</xdr:colOff>
      <xdr:row>69</xdr:row>
      <xdr:rowOff>57150</xdr:rowOff>
    </xdr:to>
    <xdr:pic>
      <xdr:nvPicPr>
        <xdr:cNvPr id="2" name="Picture 2" descr="rgb small.jpg"/>
        <xdr:cNvPicPr preferRelativeResize="1">
          <a:picLocks noChangeAspect="1"/>
        </xdr:cNvPicPr>
      </xdr:nvPicPr>
      <xdr:blipFill>
        <a:blip r:embed="rId2"/>
        <a:srcRect t="14074" r="8056" b="19259"/>
        <a:stretch>
          <a:fillRect/>
        </a:stretch>
      </xdr:blipFill>
      <xdr:spPr>
        <a:xfrm>
          <a:off x="6257925" y="12734925"/>
          <a:ext cx="1085850" cy="409575"/>
        </a:xfrm>
        <a:prstGeom prst="rect">
          <a:avLst/>
        </a:prstGeom>
        <a:noFill/>
        <a:ln w="9525" cmpd="sng">
          <a:noFill/>
        </a:ln>
      </xdr:spPr>
    </xdr:pic>
    <xdr:clientData/>
  </xdr:twoCellAnchor>
  <xdr:twoCellAnchor>
    <xdr:from>
      <xdr:col>0</xdr:col>
      <xdr:colOff>180975</xdr:colOff>
      <xdr:row>1</xdr:row>
      <xdr:rowOff>171450</xdr:rowOff>
    </xdr:from>
    <xdr:to>
      <xdr:col>4</xdr:col>
      <xdr:colOff>1933575</xdr:colOff>
      <xdr:row>21</xdr:row>
      <xdr:rowOff>152400</xdr:rowOff>
    </xdr:to>
    <xdr:graphicFrame>
      <xdr:nvGraphicFramePr>
        <xdr:cNvPr id="3" name="Chart 3"/>
        <xdr:cNvGraphicFramePr/>
      </xdr:nvGraphicFramePr>
      <xdr:xfrm>
        <a:off x="180975" y="600075"/>
        <a:ext cx="7143750" cy="3790950"/>
      </xdr:xfrm>
      <a:graphic>
        <a:graphicData uri="http://schemas.openxmlformats.org/drawingml/2006/chart">
          <c:chart xmlns:c="http://schemas.openxmlformats.org/drawingml/2006/chart" r:id="rId3"/>
        </a:graphicData>
      </a:graphic>
    </xdr:graphicFrame>
    <xdr:clientData/>
  </xdr:twoCellAnchor>
  <xdr:twoCellAnchor>
    <xdr:from>
      <xdr:col>0</xdr:col>
      <xdr:colOff>152400</xdr:colOff>
      <xdr:row>23</xdr:row>
      <xdr:rowOff>28575</xdr:rowOff>
    </xdr:from>
    <xdr:to>
      <xdr:col>4</xdr:col>
      <xdr:colOff>1876425</xdr:colOff>
      <xdr:row>42</xdr:row>
      <xdr:rowOff>161925</xdr:rowOff>
    </xdr:to>
    <xdr:graphicFrame>
      <xdr:nvGraphicFramePr>
        <xdr:cNvPr id="4" name="Chart 4"/>
        <xdr:cNvGraphicFramePr/>
      </xdr:nvGraphicFramePr>
      <xdr:xfrm>
        <a:off x="152400" y="4648200"/>
        <a:ext cx="7115175" cy="3752850"/>
      </xdr:xfrm>
      <a:graphic>
        <a:graphicData uri="http://schemas.openxmlformats.org/drawingml/2006/chart">
          <c:chart xmlns:c="http://schemas.openxmlformats.org/drawingml/2006/chart" r:id="rId4"/>
        </a:graphicData>
      </a:graphic>
    </xdr:graphicFrame>
    <xdr:clientData/>
  </xdr:twoCellAnchor>
  <xdr:twoCellAnchor>
    <xdr:from>
      <xdr:col>0</xdr:col>
      <xdr:colOff>133350</xdr:colOff>
      <xdr:row>44</xdr:row>
      <xdr:rowOff>152400</xdr:rowOff>
    </xdr:from>
    <xdr:to>
      <xdr:col>4</xdr:col>
      <xdr:colOff>1866900</xdr:colOff>
      <xdr:row>67</xdr:row>
      <xdr:rowOff>66675</xdr:rowOff>
    </xdr:to>
    <xdr:graphicFrame>
      <xdr:nvGraphicFramePr>
        <xdr:cNvPr id="5" name="Chart 6"/>
        <xdr:cNvGraphicFramePr/>
      </xdr:nvGraphicFramePr>
      <xdr:xfrm>
        <a:off x="133350" y="8772525"/>
        <a:ext cx="7124700" cy="3762375"/>
      </xdr:xfrm>
      <a:graphic>
        <a:graphicData uri="http://schemas.openxmlformats.org/drawingml/2006/chart">
          <c:chart xmlns:c="http://schemas.openxmlformats.org/drawingml/2006/chart" r:id="rId5"/>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7</xdr:col>
      <xdr:colOff>800100</xdr:colOff>
      <xdr:row>20</xdr:row>
      <xdr:rowOff>76200</xdr:rowOff>
    </xdr:to>
    <xdr:pic>
      <xdr:nvPicPr>
        <xdr:cNvPr id="1" name="Picture 13"/>
        <xdr:cNvPicPr preferRelativeResize="1">
          <a:picLocks noChangeAspect="1"/>
        </xdr:cNvPicPr>
      </xdr:nvPicPr>
      <xdr:blipFill>
        <a:blip r:embed="rId1"/>
        <a:stretch>
          <a:fillRect/>
        </a:stretch>
      </xdr:blipFill>
      <xdr:spPr>
        <a:xfrm>
          <a:off x="19050" y="0"/>
          <a:ext cx="7115175" cy="3895725"/>
        </a:xfrm>
        <a:prstGeom prst="rect">
          <a:avLst/>
        </a:prstGeom>
        <a:noFill/>
        <a:ln w="9525" cmpd="sng">
          <a:noFill/>
        </a:ln>
      </xdr:spPr>
    </xdr:pic>
    <xdr:clientData/>
  </xdr:twoCellAnchor>
  <xdr:twoCellAnchor>
    <xdr:from>
      <xdr:col>0</xdr:col>
      <xdr:colOff>0</xdr:colOff>
      <xdr:row>20</xdr:row>
      <xdr:rowOff>142875</xdr:rowOff>
    </xdr:from>
    <xdr:to>
      <xdr:col>7</xdr:col>
      <xdr:colOff>781050</xdr:colOff>
      <xdr:row>41</xdr:row>
      <xdr:rowOff>38100</xdr:rowOff>
    </xdr:to>
    <xdr:graphicFrame>
      <xdr:nvGraphicFramePr>
        <xdr:cNvPr id="2" name="Chart 3"/>
        <xdr:cNvGraphicFramePr/>
      </xdr:nvGraphicFramePr>
      <xdr:xfrm>
        <a:off x="0" y="3962400"/>
        <a:ext cx="7115175" cy="39052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43"/>
  <sheetViews>
    <sheetView showGridLines="0" showZeros="0" zoomScale="130" zoomScaleNormal="130" zoomScalePageLayoutView="0" workbookViewId="0" topLeftCell="A1">
      <selection activeCell="B4" sqref="B4"/>
    </sheetView>
  </sheetViews>
  <sheetFormatPr defaultColWidth="9.140625" defaultRowHeight="15"/>
  <cols>
    <col min="1" max="1" width="2.8515625" style="13" customWidth="1"/>
    <col min="2" max="2" width="19.7109375" style="13" customWidth="1"/>
    <col min="3" max="3" width="29.7109375" style="13" customWidth="1"/>
    <col min="4" max="4" width="3.28125" style="13" customWidth="1"/>
    <col min="5" max="5" width="28.7109375" style="13" customWidth="1"/>
    <col min="6" max="6" width="27.140625" style="13" customWidth="1"/>
    <col min="7" max="7" width="2.8515625" style="13" customWidth="1"/>
    <col min="8" max="16384" width="9.140625" style="13" customWidth="1"/>
  </cols>
  <sheetData>
    <row r="1" spans="1:17" ht="70.5" customHeight="1">
      <c r="A1" s="214"/>
      <c r="B1" s="215" t="s">
        <v>214</v>
      </c>
      <c r="C1" s="216"/>
      <c r="D1" s="217"/>
      <c r="E1" s="217"/>
      <c r="F1" s="217"/>
      <c r="G1" s="217"/>
      <c r="H1" s="218"/>
      <c r="I1" s="44"/>
      <c r="J1" s="76"/>
      <c r="K1" s="76"/>
      <c r="L1" s="76"/>
      <c r="M1" s="76"/>
      <c r="N1" s="76"/>
      <c r="O1" s="76"/>
      <c r="P1" s="76"/>
      <c r="Q1" s="76"/>
    </row>
    <row r="2" spans="1:9" ht="15">
      <c r="A2" s="219" t="s">
        <v>194</v>
      </c>
      <c r="B2" s="219"/>
      <c r="C2" s="219"/>
      <c r="D2" s="219"/>
      <c r="E2" s="219"/>
      <c r="F2" s="219"/>
      <c r="G2" s="219"/>
      <c r="H2" s="44"/>
      <c r="I2" s="44"/>
    </row>
    <row r="3" spans="1:11" ht="26.25" customHeight="1">
      <c r="A3" s="219"/>
      <c r="B3" s="221" t="s">
        <v>215</v>
      </c>
      <c r="C3" s="221"/>
      <c r="D3" s="222"/>
      <c r="E3" s="222"/>
      <c r="F3" s="238" t="s">
        <v>230</v>
      </c>
      <c r="G3" s="219"/>
      <c r="H3" s="44"/>
      <c r="I3" s="44"/>
      <c r="K3" s="13" t="s">
        <v>216</v>
      </c>
    </row>
    <row r="4" spans="1:9" ht="15">
      <c r="A4" s="219"/>
      <c r="B4" s="241" t="s">
        <v>219</v>
      </c>
      <c r="C4" s="222"/>
      <c r="D4" s="222"/>
      <c r="E4" s="222"/>
      <c r="F4" s="333" t="s">
        <v>262</v>
      </c>
      <c r="G4" s="219"/>
      <c r="H4" s="44"/>
      <c r="I4" s="44"/>
    </row>
    <row r="5" spans="1:9" ht="15">
      <c r="A5" s="219"/>
      <c r="B5" s="241" t="s">
        <v>217</v>
      </c>
      <c r="C5" s="222"/>
      <c r="D5" s="222"/>
      <c r="E5" s="222"/>
      <c r="F5" s="333"/>
      <c r="G5" s="219"/>
      <c r="H5" s="44"/>
      <c r="I5" s="44"/>
    </row>
    <row r="6" spans="1:9" ht="15">
      <c r="A6" s="219"/>
      <c r="B6" s="241" t="s">
        <v>218</v>
      </c>
      <c r="C6" s="222"/>
      <c r="D6" s="222"/>
      <c r="E6" s="222"/>
      <c r="F6" s="333"/>
      <c r="G6" s="219"/>
      <c r="H6" s="44"/>
      <c r="I6" s="44"/>
    </row>
    <row r="7" spans="1:9" ht="15">
      <c r="A7" s="219"/>
      <c r="B7" s="241" t="s">
        <v>220</v>
      </c>
      <c r="C7" s="222"/>
      <c r="D7" s="222"/>
      <c r="E7" s="222"/>
      <c r="F7" s="333"/>
      <c r="G7" s="219"/>
      <c r="H7" s="44"/>
      <c r="I7" s="44"/>
    </row>
    <row r="8" spans="1:9" ht="15" customHeight="1">
      <c r="A8" s="219"/>
      <c r="B8" s="241" t="s">
        <v>221</v>
      </c>
      <c r="C8" s="222"/>
      <c r="D8" s="222"/>
      <c r="E8" s="222"/>
      <c r="F8" s="333" t="s">
        <v>231</v>
      </c>
      <c r="G8" s="219"/>
      <c r="H8" s="44"/>
      <c r="I8" s="44"/>
    </row>
    <row r="9" spans="1:9" ht="15" customHeight="1">
      <c r="A9" s="219"/>
      <c r="B9" s="241" t="s">
        <v>232</v>
      </c>
      <c r="C9" s="222"/>
      <c r="D9" s="222"/>
      <c r="E9" s="222"/>
      <c r="F9" s="333"/>
      <c r="G9" s="219"/>
      <c r="H9" s="44"/>
      <c r="I9" s="44"/>
    </row>
    <row r="10" spans="1:9" ht="15" customHeight="1">
      <c r="A10" s="219"/>
      <c r="B10" s="241" t="s">
        <v>233</v>
      </c>
      <c r="C10" s="222"/>
      <c r="D10" s="222"/>
      <c r="E10" s="222"/>
      <c r="F10" s="333"/>
      <c r="G10" s="219"/>
      <c r="H10" s="44"/>
      <c r="I10" s="44"/>
    </row>
    <row r="11" spans="1:9" ht="15" customHeight="1">
      <c r="A11" s="219"/>
      <c r="B11" s="241" t="s">
        <v>285</v>
      </c>
      <c r="C11" s="222"/>
      <c r="D11" s="222"/>
      <c r="E11" s="222"/>
      <c r="F11" s="333"/>
      <c r="G11" s="219"/>
      <c r="H11" s="44"/>
      <c r="I11" s="44"/>
    </row>
    <row r="12" spans="1:9" ht="15">
      <c r="A12" s="219"/>
      <c r="B12" s="241" t="s">
        <v>222</v>
      </c>
      <c r="C12" s="222"/>
      <c r="D12" s="222"/>
      <c r="E12" s="222"/>
      <c r="F12" s="333"/>
      <c r="G12" s="219"/>
      <c r="H12" s="44"/>
      <c r="I12" s="44"/>
    </row>
    <row r="13" spans="1:9" ht="15">
      <c r="A13" s="219"/>
      <c r="B13" s="241"/>
      <c r="C13" s="222"/>
      <c r="D13" s="222"/>
      <c r="E13" s="222"/>
      <c r="F13" s="309"/>
      <c r="G13" s="219"/>
      <c r="H13" s="44"/>
      <c r="I13" s="44"/>
    </row>
    <row r="14" spans="1:7" s="76" customFormat="1" ht="15">
      <c r="A14" s="312"/>
      <c r="B14" s="313"/>
      <c r="C14" s="314"/>
      <c r="D14" s="314"/>
      <c r="E14" s="314"/>
      <c r="F14" s="315"/>
      <c r="G14" s="312"/>
    </row>
    <row r="15" spans="1:9" ht="22.5" customHeight="1">
      <c r="A15" s="219"/>
      <c r="B15" s="225" t="s">
        <v>303</v>
      </c>
      <c r="D15" s="230"/>
      <c r="E15" s="239"/>
      <c r="F15" s="230"/>
      <c r="G15" s="219"/>
      <c r="H15" s="44"/>
      <c r="I15" s="44"/>
    </row>
    <row r="16" spans="1:9" ht="22.5" customHeight="1">
      <c r="A16" s="219"/>
      <c r="B16" s="277" t="s">
        <v>286</v>
      </c>
      <c r="D16" s="230"/>
      <c r="E16" s="230"/>
      <c r="F16" s="230"/>
      <c r="G16" s="219"/>
      <c r="H16" s="44"/>
      <c r="I16" s="44"/>
    </row>
    <row r="17" spans="1:9" ht="24" customHeight="1">
      <c r="A17" s="219"/>
      <c r="B17" s="225" t="s">
        <v>304</v>
      </c>
      <c r="C17" s="219"/>
      <c r="D17" s="219"/>
      <c r="F17" s="219"/>
      <c r="G17" s="219"/>
      <c r="H17" s="44"/>
      <c r="I17" s="44"/>
    </row>
    <row r="18" spans="1:9" ht="54.75" customHeight="1">
      <c r="A18" s="219"/>
      <c r="B18" s="331" t="s">
        <v>223</v>
      </c>
      <c r="C18" s="331"/>
      <c r="D18" s="331"/>
      <c r="E18" s="331"/>
      <c r="F18" s="331"/>
      <c r="G18" s="219"/>
      <c r="H18" s="44"/>
      <c r="I18" s="44"/>
    </row>
    <row r="19" spans="1:9" ht="22.5" customHeight="1">
      <c r="A19" s="219"/>
      <c r="B19" s="225" t="s">
        <v>305</v>
      </c>
      <c r="D19" s="230"/>
      <c r="E19" s="239"/>
      <c r="F19" s="230"/>
      <c r="G19" s="219"/>
      <c r="H19" s="44"/>
      <c r="I19" s="44"/>
    </row>
    <row r="20" spans="1:9" ht="22.5" customHeight="1">
      <c r="A20" s="219"/>
      <c r="B20" s="227" t="s">
        <v>224</v>
      </c>
      <c r="D20" s="230"/>
      <c r="E20" s="239"/>
      <c r="F20" s="230"/>
      <c r="G20" s="219"/>
      <c r="H20" s="44"/>
      <c r="I20" s="44"/>
    </row>
    <row r="21" spans="1:9" ht="22.5" customHeight="1">
      <c r="A21" s="219"/>
      <c r="B21" s="225" t="s">
        <v>225</v>
      </c>
      <c r="C21" s="229"/>
      <c r="D21" s="230"/>
      <c r="E21" s="230"/>
      <c r="F21" s="230"/>
      <c r="G21" s="219"/>
      <c r="H21" s="44"/>
      <c r="I21" s="44"/>
    </row>
    <row r="22" spans="1:9" ht="72" customHeight="1">
      <c r="A22" s="219"/>
      <c r="B22" s="332" t="s">
        <v>263</v>
      </c>
      <c r="C22" s="334"/>
      <c r="D22" s="334"/>
      <c r="E22" s="334"/>
      <c r="F22" s="334"/>
      <c r="G22" s="219"/>
      <c r="H22" s="44"/>
      <c r="I22" s="44"/>
    </row>
    <row r="23" spans="1:9" ht="22.5" customHeight="1">
      <c r="A23" s="219"/>
      <c r="B23" s="225" t="s">
        <v>226</v>
      </c>
      <c r="C23" s="229"/>
      <c r="D23" s="230"/>
      <c r="E23" s="230"/>
      <c r="F23" s="230"/>
      <c r="G23" s="219"/>
      <c r="H23" s="44"/>
      <c r="I23" s="44"/>
    </row>
    <row r="24" spans="1:9" ht="63.75" customHeight="1">
      <c r="A24" s="219"/>
      <c r="B24" s="332" t="s">
        <v>227</v>
      </c>
      <c r="C24" s="329"/>
      <c r="D24" s="329"/>
      <c r="E24" s="329"/>
      <c r="F24" s="329"/>
      <c r="G24" s="219"/>
      <c r="H24" s="44"/>
      <c r="I24" s="44"/>
    </row>
    <row r="25" spans="1:9" ht="22.5" customHeight="1">
      <c r="A25" s="219"/>
      <c r="B25" s="225" t="s">
        <v>234</v>
      </c>
      <c r="C25" s="229"/>
      <c r="D25" s="230"/>
      <c r="E25" s="230"/>
      <c r="F25" s="230"/>
      <c r="G25" s="219"/>
      <c r="H25" s="44"/>
      <c r="I25" s="44"/>
    </row>
    <row r="26" spans="1:9" ht="33.75" customHeight="1">
      <c r="A26" s="219"/>
      <c r="B26" s="332" t="s">
        <v>264</v>
      </c>
      <c r="C26" s="329"/>
      <c r="D26" s="329"/>
      <c r="E26" s="329"/>
      <c r="F26" s="329"/>
      <c r="G26" s="219"/>
      <c r="H26" s="44"/>
      <c r="I26" s="44"/>
    </row>
    <row r="27" spans="1:9" ht="22.5" customHeight="1">
      <c r="A27" s="219"/>
      <c r="B27" s="225" t="s">
        <v>235</v>
      </c>
      <c r="C27" s="229"/>
      <c r="D27" s="230"/>
      <c r="E27" s="230"/>
      <c r="F27" s="230"/>
      <c r="G27" s="219"/>
      <c r="H27" s="44"/>
      <c r="I27" s="44"/>
    </row>
    <row r="28" spans="1:9" ht="56.25" customHeight="1">
      <c r="A28" s="219"/>
      <c r="B28" s="332" t="s">
        <v>236</v>
      </c>
      <c r="C28" s="329"/>
      <c r="D28" s="329"/>
      <c r="E28" s="329"/>
      <c r="F28" s="329"/>
      <c r="G28" s="219"/>
      <c r="H28" s="44"/>
      <c r="I28" s="44"/>
    </row>
    <row r="29" spans="1:14" ht="22.5" customHeight="1">
      <c r="A29" s="219"/>
      <c r="B29" s="225" t="s">
        <v>277</v>
      </c>
      <c r="C29" s="229"/>
      <c r="D29" s="230"/>
      <c r="E29" s="230"/>
      <c r="F29" s="230"/>
      <c r="G29" s="219"/>
      <c r="H29" s="44"/>
      <c r="I29" s="44"/>
      <c r="J29" s="328"/>
      <c r="K29" s="329"/>
      <c r="L29" s="329"/>
      <c r="M29" s="329"/>
      <c r="N29" s="329"/>
    </row>
    <row r="30" spans="1:9" ht="24" customHeight="1">
      <c r="A30" s="219"/>
      <c r="B30" s="330" t="s">
        <v>278</v>
      </c>
      <c r="C30" s="331"/>
      <c r="D30" s="331"/>
      <c r="E30" s="331"/>
      <c r="F30" s="331"/>
      <c r="G30" s="219"/>
      <c r="H30" s="44"/>
      <c r="I30" s="44"/>
    </row>
    <row r="31" spans="1:9" ht="22.5" customHeight="1">
      <c r="A31" s="219"/>
      <c r="B31" s="225" t="s">
        <v>276</v>
      </c>
      <c r="C31" s="229"/>
      <c r="D31" s="230"/>
      <c r="E31" s="230"/>
      <c r="F31" s="230"/>
      <c r="G31" s="219"/>
      <c r="H31" s="44"/>
      <c r="I31" s="44"/>
    </row>
    <row r="32" spans="1:9" ht="15">
      <c r="A32" s="219"/>
      <c r="B32" s="227" t="s">
        <v>228</v>
      </c>
      <c r="D32" s="230"/>
      <c r="E32" s="239"/>
      <c r="F32" s="230"/>
      <c r="G32" s="219"/>
      <c r="H32" s="44"/>
      <c r="I32" s="44"/>
    </row>
    <row r="33" spans="1:9" ht="15">
      <c r="A33" s="219"/>
      <c r="B33" s="227" t="s">
        <v>229</v>
      </c>
      <c r="D33" s="230"/>
      <c r="E33" s="239"/>
      <c r="F33" s="230"/>
      <c r="G33" s="219"/>
      <c r="H33" s="44"/>
      <c r="I33" s="44"/>
    </row>
    <row r="34" spans="1:9" ht="15">
      <c r="A34" s="219"/>
      <c r="B34" s="219"/>
      <c r="C34" s="219"/>
      <c r="D34" s="219"/>
      <c r="E34" s="219"/>
      <c r="F34" s="219"/>
      <c r="G34" s="219"/>
      <c r="H34" s="44"/>
      <c r="I34" s="44"/>
    </row>
    <row r="35" spans="1:9" ht="36.75" customHeight="1">
      <c r="A35" s="240"/>
      <c r="B35" s="240"/>
      <c r="C35" s="240"/>
      <c r="D35" s="240"/>
      <c r="E35" s="240"/>
      <c r="F35" s="240"/>
      <c r="G35" s="240"/>
      <c r="H35" s="44"/>
      <c r="I35" s="44"/>
    </row>
    <row r="36" spans="1:9" ht="15">
      <c r="A36" s="240"/>
      <c r="B36" s="240"/>
      <c r="C36" s="240"/>
      <c r="D36" s="240"/>
      <c r="E36" s="240"/>
      <c r="F36" s="240"/>
      <c r="G36" s="240"/>
      <c r="H36" s="44"/>
      <c r="I36" s="44"/>
    </row>
    <row r="37" spans="1:9" s="14" customFormat="1" ht="15">
      <c r="A37" s="57"/>
      <c r="B37" s="57"/>
      <c r="C37" s="57"/>
      <c r="D37" s="57"/>
      <c r="E37" s="57"/>
      <c r="F37" s="57"/>
      <c r="G37" s="57"/>
      <c r="H37" s="57"/>
      <c r="I37" s="57"/>
    </row>
    <row r="38" spans="1:9" ht="15">
      <c r="A38" s="14"/>
      <c r="B38" s="57"/>
      <c r="C38" s="57"/>
      <c r="D38" s="57"/>
      <c r="E38" s="57"/>
      <c r="F38" s="57"/>
      <c r="G38" s="57"/>
      <c r="H38" s="44"/>
      <c r="I38" s="44"/>
    </row>
    <row r="39" spans="1:8" ht="15">
      <c r="A39" s="44"/>
      <c r="B39" s="44"/>
      <c r="C39" s="44"/>
      <c r="D39" s="44"/>
      <c r="E39" s="44"/>
      <c r="F39" s="44"/>
      <c r="G39" s="44"/>
      <c r="H39" s="44"/>
    </row>
    <row r="40" spans="1:8" ht="15">
      <c r="A40" s="44"/>
      <c r="B40" s="44"/>
      <c r="C40" s="44"/>
      <c r="D40" s="44"/>
      <c r="E40" s="44"/>
      <c r="F40" s="44"/>
      <c r="G40" s="44"/>
      <c r="H40" s="44"/>
    </row>
    <row r="41" spans="1:8" ht="15">
      <c r="A41" s="44"/>
      <c r="B41" s="44"/>
      <c r="C41" s="44"/>
      <c r="D41" s="44"/>
      <c r="E41" s="44"/>
      <c r="F41" s="44"/>
      <c r="G41" s="44"/>
      <c r="H41" s="44"/>
    </row>
    <row r="42" spans="1:8" ht="15">
      <c r="A42" s="44"/>
      <c r="B42" s="44"/>
      <c r="C42" s="44"/>
      <c r="D42" s="44"/>
      <c r="E42" s="44"/>
      <c r="F42" s="44"/>
      <c r="G42" s="44"/>
      <c r="H42" s="44"/>
    </row>
    <row r="43" spans="1:8" ht="15">
      <c r="A43" s="44"/>
      <c r="G43" s="44"/>
      <c r="H43" s="44"/>
    </row>
  </sheetData>
  <sheetProtection password="DBAD" sheet="1" objects="1" scenarios="1" selectLockedCells="1"/>
  <mergeCells count="9">
    <mergeCell ref="J29:N29"/>
    <mergeCell ref="B30:F30"/>
    <mergeCell ref="B28:F28"/>
    <mergeCell ref="F4:F7"/>
    <mergeCell ref="F8:F12"/>
    <mergeCell ref="B18:F18"/>
    <mergeCell ref="B22:F22"/>
    <mergeCell ref="B24:F24"/>
    <mergeCell ref="B26:F26"/>
  </mergeCells>
  <hyperlinks>
    <hyperlink ref="B9" location="'Appendix A - Detail Exp Sheet'!A1" display="   -  Appendix A - Detail Expense Sheet"/>
    <hyperlink ref="B5" location="'Step 2 - Annual Cash Budget'!A1" display="   -  Annual Cash Budget"/>
    <hyperlink ref="B4" location="'Step 1 - Milk Income'!A1" display="   -  Milk Income worksheet to calculate monthly milksolids income"/>
    <hyperlink ref="B7" location="'Step 4 - Forecast Budget'!A1" display="   -  Forecast Budget worksheet for one season"/>
    <hyperlink ref="B8" location="'Step 5 - Monthly Actuals'!A1" display="   -  Monthly Actuals worksheet to record actual income &amp; expenses against your budget"/>
    <hyperlink ref="B6" location="'Step 3 - Sensitivity Table'!A1" display="   -  Sensitivity Table"/>
    <hyperlink ref="B12" location="'Helpful Tips'!A1" display="   -  Helpful Tips"/>
    <hyperlink ref="B10" location="'Appendix B - Graphs Worksheet'!A1" display="   -  Appendix B - Graphs Sheet"/>
    <hyperlink ref="B11" location="'Milk supply curve'!A1" display="   -  Milk supply curve"/>
  </hyperlinks>
  <printOptions horizontalCentered="1"/>
  <pageMargins left="0.03937007874015748" right="0.03937007874015748" top="0.03937007874015748" bottom="0.03937007874015748" header="0.31496062992125984" footer="0.31496062992125984"/>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H135"/>
  <sheetViews>
    <sheetView showGridLines="0" showZeros="0" zoomScalePageLayoutView="0" workbookViewId="0" topLeftCell="A1">
      <selection activeCell="A1" sqref="A1"/>
    </sheetView>
  </sheetViews>
  <sheetFormatPr defaultColWidth="9.140625" defaultRowHeight="15"/>
  <cols>
    <col min="1" max="1" width="2.8515625" style="13" customWidth="1"/>
    <col min="2" max="2" width="19.7109375" style="13" customWidth="1"/>
    <col min="3" max="3" width="29.7109375" style="13" customWidth="1"/>
    <col min="4" max="4" width="3.28125" style="13" customWidth="1"/>
    <col min="5" max="5" width="28.7109375" style="13" customWidth="1"/>
    <col min="6" max="6" width="27.140625" style="13" customWidth="1"/>
    <col min="7" max="7" width="10.28125" style="13" customWidth="1"/>
    <col min="8" max="16384" width="9.140625" style="13" customWidth="1"/>
  </cols>
  <sheetData>
    <row r="1" spans="1:8" ht="48.75" customHeight="1">
      <c r="A1" s="214"/>
      <c r="B1" s="215" t="s">
        <v>193</v>
      </c>
      <c r="C1" s="216"/>
      <c r="D1" s="217"/>
      <c r="E1" s="217"/>
      <c r="F1" s="217"/>
      <c r="G1" s="217"/>
      <c r="H1" s="218"/>
    </row>
    <row r="2" spans="1:8" ht="15">
      <c r="A2" s="219" t="s">
        <v>194</v>
      </c>
      <c r="B2" s="219"/>
      <c r="C2" s="219"/>
      <c r="D2" s="219"/>
      <c r="E2" s="219"/>
      <c r="F2" s="219"/>
      <c r="G2" s="219"/>
      <c r="H2" s="44"/>
    </row>
    <row r="3" spans="1:8" ht="15">
      <c r="A3" s="219"/>
      <c r="B3" s="220" t="s">
        <v>195</v>
      </c>
      <c r="C3" s="221"/>
      <c r="D3" s="222"/>
      <c r="E3" s="222"/>
      <c r="F3" s="222"/>
      <c r="G3" s="222"/>
      <c r="H3" s="44"/>
    </row>
    <row r="4" spans="1:8" ht="15">
      <c r="A4" s="219"/>
      <c r="B4" s="221"/>
      <c r="C4" s="221"/>
      <c r="D4" s="222"/>
      <c r="E4" s="222"/>
      <c r="F4" s="222"/>
      <c r="G4" s="222"/>
      <c r="H4" s="44"/>
    </row>
    <row r="5" spans="1:8" ht="15.75">
      <c r="A5" s="219"/>
      <c r="B5" s="273" t="s">
        <v>279</v>
      </c>
      <c r="C5" s="222"/>
      <c r="D5" s="222"/>
      <c r="E5" s="222"/>
      <c r="F5" s="222"/>
      <c r="G5" s="222"/>
      <c r="H5" s="44"/>
    </row>
    <row r="6" spans="1:8" ht="15">
      <c r="A6" s="219"/>
      <c r="B6" s="221" t="s">
        <v>256</v>
      </c>
      <c r="C6" s="222"/>
      <c r="D6" s="222"/>
      <c r="E6" s="222"/>
      <c r="F6" s="222"/>
      <c r="G6" s="222"/>
      <c r="H6" s="44"/>
    </row>
    <row r="7" spans="1:8" ht="15.75">
      <c r="A7" s="219"/>
      <c r="B7" s="222" t="s">
        <v>249</v>
      </c>
      <c r="C7" s="222"/>
      <c r="D7" s="222"/>
      <c r="E7" s="222"/>
      <c r="F7" s="222"/>
      <c r="G7" s="222"/>
      <c r="H7" s="44"/>
    </row>
    <row r="8" spans="1:8" ht="15.75">
      <c r="A8" s="219"/>
      <c r="B8" s="222" t="s">
        <v>250</v>
      </c>
      <c r="C8" s="222"/>
      <c r="D8" s="222"/>
      <c r="E8" s="222"/>
      <c r="F8" s="222"/>
      <c r="G8" s="222"/>
      <c r="H8" s="44"/>
    </row>
    <row r="9" spans="1:8" ht="15.75">
      <c r="A9" s="219"/>
      <c r="B9" s="222" t="s">
        <v>251</v>
      </c>
      <c r="C9" s="222"/>
      <c r="D9" s="222"/>
      <c r="E9" s="222"/>
      <c r="F9" s="222"/>
      <c r="G9" s="222"/>
      <c r="H9" s="44"/>
    </row>
    <row r="10" spans="1:8" ht="15.75">
      <c r="A10" s="219"/>
      <c r="B10" s="273" t="s">
        <v>280</v>
      </c>
      <c r="C10" s="222"/>
      <c r="D10" s="222"/>
      <c r="E10" s="222"/>
      <c r="F10" s="222"/>
      <c r="G10" s="222"/>
      <c r="H10" s="44"/>
    </row>
    <row r="11" spans="1:8" ht="15.75">
      <c r="A11" s="219"/>
      <c r="B11" s="222" t="s">
        <v>253</v>
      </c>
      <c r="C11" s="222"/>
      <c r="D11" s="222"/>
      <c r="E11" s="222"/>
      <c r="F11" s="222"/>
      <c r="G11" s="222"/>
      <c r="H11" s="44"/>
    </row>
    <row r="12" spans="1:8" ht="15.75">
      <c r="A12" s="219"/>
      <c r="B12" s="222" t="s">
        <v>252</v>
      </c>
      <c r="C12" s="222"/>
      <c r="D12" s="222"/>
      <c r="E12" s="222"/>
      <c r="F12" s="222"/>
      <c r="G12" s="222"/>
      <c r="H12" s="44"/>
    </row>
    <row r="13" spans="1:8" ht="15">
      <c r="A13" s="219"/>
      <c r="B13" s="221" t="s">
        <v>254</v>
      </c>
      <c r="C13" s="222"/>
      <c r="D13" s="222"/>
      <c r="E13" s="222"/>
      <c r="F13" s="222"/>
      <c r="G13" s="222"/>
      <c r="H13" s="44"/>
    </row>
    <row r="14" spans="1:8" ht="15.75">
      <c r="A14" s="219"/>
      <c r="B14" s="222" t="s">
        <v>212</v>
      </c>
      <c r="C14" s="222"/>
      <c r="D14" s="222"/>
      <c r="E14" s="222"/>
      <c r="F14" s="222"/>
      <c r="G14" s="222"/>
      <c r="H14" s="44"/>
    </row>
    <row r="15" spans="1:8" ht="15.75">
      <c r="A15" s="219"/>
      <c r="B15" s="222" t="s">
        <v>196</v>
      </c>
      <c r="C15" s="222"/>
      <c r="D15" s="222"/>
      <c r="E15" s="222"/>
      <c r="F15" s="222"/>
      <c r="G15" s="222"/>
      <c r="H15" s="44"/>
    </row>
    <row r="16" spans="1:8" ht="15.75">
      <c r="A16" s="219"/>
      <c r="B16" s="222" t="s">
        <v>211</v>
      </c>
      <c r="C16" s="222"/>
      <c r="D16" s="222"/>
      <c r="E16" s="222"/>
      <c r="F16" s="222"/>
      <c r="G16" s="222"/>
      <c r="H16" s="44"/>
    </row>
    <row r="17" spans="1:8" ht="15.75">
      <c r="A17" s="219"/>
      <c r="B17" s="222" t="s">
        <v>197</v>
      </c>
      <c r="C17" s="222"/>
      <c r="D17" s="222"/>
      <c r="E17" s="222"/>
      <c r="F17" s="222"/>
      <c r="G17" s="222"/>
      <c r="H17" s="44"/>
    </row>
    <row r="18" spans="1:8" ht="15.75">
      <c r="A18" s="219"/>
      <c r="B18" s="222" t="s">
        <v>198</v>
      </c>
      <c r="C18" s="222"/>
      <c r="D18" s="222"/>
      <c r="E18" s="222"/>
      <c r="F18" s="222"/>
      <c r="G18" s="222"/>
      <c r="H18" s="44"/>
    </row>
    <row r="19" spans="1:8" ht="15.75">
      <c r="A19" s="219"/>
      <c r="B19" s="222" t="s">
        <v>199</v>
      </c>
      <c r="C19" s="222"/>
      <c r="D19" s="222"/>
      <c r="E19" s="222"/>
      <c r="F19" s="222"/>
      <c r="G19" s="222"/>
      <c r="H19" s="44"/>
    </row>
    <row r="20" spans="1:8" ht="15.75">
      <c r="A20" s="219"/>
      <c r="B20" s="222" t="s">
        <v>200</v>
      </c>
      <c r="C20" s="222"/>
      <c r="D20" s="222"/>
      <c r="E20" s="222"/>
      <c r="F20" s="222"/>
      <c r="G20" s="222"/>
      <c r="H20" s="44"/>
    </row>
    <row r="21" spans="1:8" ht="15.75">
      <c r="A21" s="219"/>
      <c r="B21" s="222" t="s">
        <v>201</v>
      </c>
      <c r="C21" s="222"/>
      <c r="D21" s="222"/>
      <c r="E21" s="222"/>
      <c r="F21" s="222"/>
      <c r="G21" s="222"/>
      <c r="H21" s="44"/>
    </row>
    <row r="22" spans="1:8" ht="15.75">
      <c r="A22" s="219"/>
      <c r="B22" s="222" t="s">
        <v>261</v>
      </c>
      <c r="C22" s="222"/>
      <c r="D22" s="222"/>
      <c r="E22" s="222"/>
      <c r="F22" s="222"/>
      <c r="G22" s="222"/>
      <c r="H22" s="44"/>
    </row>
    <row r="23" spans="1:8" ht="15">
      <c r="A23" s="219"/>
      <c r="B23" s="221" t="s">
        <v>255</v>
      </c>
      <c r="C23" s="222"/>
      <c r="D23" s="222"/>
      <c r="E23" s="222"/>
      <c r="F23" s="222"/>
      <c r="G23" s="222"/>
      <c r="H23" s="44"/>
    </row>
    <row r="24" spans="1:8" ht="15.75">
      <c r="A24" s="219"/>
      <c r="B24" s="222" t="s">
        <v>202</v>
      </c>
      <c r="C24" s="222"/>
      <c r="D24" s="222"/>
      <c r="E24" s="222"/>
      <c r="F24" s="222"/>
      <c r="G24" s="222"/>
      <c r="H24" s="44"/>
    </row>
    <row r="25" spans="1:8" ht="15.75">
      <c r="A25" s="219"/>
      <c r="B25" s="222" t="s">
        <v>213</v>
      </c>
      <c r="C25" s="222"/>
      <c r="D25" s="222"/>
      <c r="E25" s="222"/>
      <c r="F25" s="222"/>
      <c r="G25" s="222"/>
      <c r="H25" s="44"/>
    </row>
    <row r="26" spans="1:8" ht="15">
      <c r="A26" s="219"/>
      <c r="B26" s="221" t="s">
        <v>258</v>
      </c>
      <c r="C26" s="222"/>
      <c r="D26" s="222"/>
      <c r="E26" s="222"/>
      <c r="F26" s="222"/>
      <c r="G26" s="222"/>
      <c r="H26" s="44"/>
    </row>
    <row r="27" spans="1:8" ht="15.75">
      <c r="A27" s="219"/>
      <c r="B27" s="222" t="s">
        <v>259</v>
      </c>
      <c r="C27" s="222"/>
      <c r="D27" s="222"/>
      <c r="E27" s="222"/>
      <c r="F27" s="222"/>
      <c r="G27" s="222"/>
      <c r="H27" s="44"/>
    </row>
    <row r="28" spans="1:8" ht="15.75">
      <c r="A28" s="219"/>
      <c r="B28" s="222" t="s">
        <v>260</v>
      </c>
      <c r="C28" s="222"/>
      <c r="D28" s="222"/>
      <c r="E28" s="222"/>
      <c r="F28" s="222"/>
      <c r="G28" s="222"/>
      <c r="H28" s="44"/>
    </row>
    <row r="29" spans="1:8" ht="15">
      <c r="A29" s="219"/>
      <c r="B29" s="221" t="s">
        <v>257</v>
      </c>
      <c r="C29" s="222"/>
      <c r="D29" s="222"/>
      <c r="E29" s="222"/>
      <c r="F29" s="222"/>
      <c r="G29" s="222"/>
      <c r="H29" s="44"/>
    </row>
    <row r="30" spans="1:8" ht="15.75">
      <c r="A30" s="219"/>
      <c r="B30" s="222" t="s">
        <v>203</v>
      </c>
      <c r="C30" s="222"/>
      <c r="D30" s="222"/>
      <c r="E30" s="222"/>
      <c r="F30" s="222"/>
      <c r="G30" s="222"/>
      <c r="H30" s="44"/>
    </row>
    <row r="31" spans="1:8" ht="15.75">
      <c r="A31" s="219"/>
      <c r="B31" s="222" t="s">
        <v>204</v>
      </c>
      <c r="C31" s="223"/>
      <c r="D31" s="222"/>
      <c r="E31" s="222"/>
      <c r="F31" s="222"/>
      <c r="G31" s="222"/>
      <c r="H31" s="44"/>
    </row>
    <row r="32" spans="1:8" ht="15">
      <c r="A32" s="219"/>
      <c r="B32" s="222"/>
      <c r="C32" s="224"/>
      <c r="D32" s="224"/>
      <c r="E32" s="224"/>
      <c r="F32" s="224"/>
      <c r="G32" s="222"/>
      <c r="H32" s="44"/>
    </row>
    <row r="33" spans="1:8" ht="15">
      <c r="A33" s="219"/>
      <c r="B33" s="225"/>
      <c r="C33" s="219"/>
      <c r="D33" s="219"/>
      <c r="E33" s="219"/>
      <c r="F33" s="219"/>
      <c r="G33" s="219"/>
      <c r="H33" s="44"/>
    </row>
    <row r="34" spans="1:8" ht="15">
      <c r="A34" s="214"/>
      <c r="B34" s="226" t="s">
        <v>281</v>
      </c>
      <c r="C34" s="214"/>
      <c r="D34" s="214"/>
      <c r="E34" s="214"/>
      <c r="F34" s="214"/>
      <c r="G34" s="214"/>
      <c r="H34" s="44"/>
    </row>
    <row r="35" spans="1:8" ht="15">
      <c r="A35" s="219"/>
      <c r="B35" s="227"/>
      <c r="C35" s="227"/>
      <c r="D35" s="227"/>
      <c r="E35" s="227"/>
      <c r="F35" s="227"/>
      <c r="G35" s="219"/>
      <c r="H35" s="44"/>
    </row>
    <row r="36" spans="1:8" ht="15">
      <c r="A36" s="219"/>
      <c r="B36" s="228" t="s">
        <v>205</v>
      </c>
      <c r="C36" s="227"/>
      <c r="D36" s="227"/>
      <c r="E36" s="227"/>
      <c r="F36" s="227"/>
      <c r="G36" s="219"/>
      <c r="H36" s="44"/>
    </row>
    <row r="37" spans="1:8" ht="15">
      <c r="A37" s="219"/>
      <c r="B37" s="227" t="s">
        <v>206</v>
      </c>
      <c r="C37" s="227"/>
      <c r="D37" s="227"/>
      <c r="E37" s="227"/>
      <c r="F37" s="227"/>
      <c r="G37" s="219"/>
      <c r="H37" s="44"/>
    </row>
    <row r="38" spans="1:8" ht="15">
      <c r="A38" s="219"/>
      <c r="B38" s="227"/>
      <c r="C38" s="227"/>
      <c r="D38" s="227"/>
      <c r="E38" s="227"/>
      <c r="F38" s="227"/>
      <c r="G38" s="219"/>
      <c r="H38" s="44"/>
    </row>
    <row r="39" spans="1:8" ht="15">
      <c r="A39" s="219"/>
      <c r="B39" s="227"/>
      <c r="C39" s="227"/>
      <c r="D39" s="227"/>
      <c r="E39" s="227"/>
      <c r="F39" s="227"/>
      <c r="G39" s="219"/>
      <c r="H39" s="44"/>
    </row>
    <row r="40" spans="1:8" ht="15">
      <c r="A40" s="219"/>
      <c r="B40" s="227"/>
      <c r="C40" s="227"/>
      <c r="D40" s="227"/>
      <c r="E40" s="227"/>
      <c r="F40" s="227"/>
      <c r="G40" s="219"/>
      <c r="H40" s="44"/>
    </row>
    <row r="41" spans="1:8" ht="15">
      <c r="A41" s="219"/>
      <c r="B41" s="227"/>
      <c r="C41" s="227"/>
      <c r="D41" s="227"/>
      <c r="E41" s="227"/>
      <c r="F41" s="227"/>
      <c r="G41" s="219"/>
      <c r="H41" s="44"/>
    </row>
    <row r="42" spans="1:8" ht="15">
      <c r="A42" s="219"/>
      <c r="B42" s="227"/>
      <c r="C42" s="227"/>
      <c r="D42" s="227"/>
      <c r="E42" s="227"/>
      <c r="F42" s="227"/>
      <c r="G42" s="219"/>
      <c r="H42" s="44"/>
    </row>
    <row r="43" spans="1:8" ht="15">
      <c r="A43" s="219"/>
      <c r="B43" s="227"/>
      <c r="C43" s="227"/>
      <c r="D43" s="227"/>
      <c r="E43" s="227"/>
      <c r="F43" s="227"/>
      <c r="G43" s="219"/>
      <c r="H43" s="44"/>
    </row>
    <row r="44" spans="1:8" ht="15">
      <c r="A44" s="219"/>
      <c r="B44" s="227"/>
      <c r="C44" s="227"/>
      <c r="D44" s="227"/>
      <c r="E44" s="227"/>
      <c r="F44" s="227"/>
      <c r="G44" s="219"/>
      <c r="H44" s="44"/>
    </row>
    <row r="45" spans="1:8" ht="15">
      <c r="A45" s="219"/>
      <c r="B45" s="225"/>
      <c r="C45" s="229"/>
      <c r="D45" s="230"/>
      <c r="E45" s="230"/>
      <c r="F45" s="230"/>
      <c r="G45" s="219"/>
      <c r="H45" s="44"/>
    </row>
    <row r="46" spans="1:8" ht="15">
      <c r="A46" s="219"/>
      <c r="B46" s="225"/>
      <c r="C46" s="229"/>
      <c r="D46" s="230"/>
      <c r="E46" s="230"/>
      <c r="F46" s="230"/>
      <c r="G46" s="219"/>
      <c r="H46" s="44"/>
    </row>
    <row r="47" spans="1:8" ht="15">
      <c r="A47" s="219"/>
      <c r="B47" s="225"/>
      <c r="C47" s="229"/>
      <c r="D47" s="230"/>
      <c r="E47" s="230"/>
      <c r="F47" s="230"/>
      <c r="G47" s="219"/>
      <c r="H47" s="44"/>
    </row>
    <row r="48" spans="1:8" ht="15">
      <c r="A48" s="219"/>
      <c r="B48" s="225"/>
      <c r="C48" s="229"/>
      <c r="D48" s="230"/>
      <c r="E48" s="230"/>
      <c r="F48" s="230"/>
      <c r="G48" s="219"/>
      <c r="H48" s="44"/>
    </row>
    <row r="49" spans="1:8" ht="15">
      <c r="A49" s="219"/>
      <c r="B49" s="225"/>
      <c r="C49" s="229"/>
      <c r="D49" s="230"/>
      <c r="E49" s="230"/>
      <c r="F49" s="230"/>
      <c r="G49" s="219"/>
      <c r="H49" s="44"/>
    </row>
    <row r="50" spans="1:8" ht="15">
      <c r="A50" s="219"/>
      <c r="B50" s="228" t="s">
        <v>207</v>
      </c>
      <c r="C50" s="229"/>
      <c r="D50" s="230"/>
      <c r="E50" s="230"/>
      <c r="F50" s="230"/>
      <c r="G50" s="219"/>
      <c r="H50" s="44"/>
    </row>
    <row r="51" spans="1:8" ht="15" customHeight="1">
      <c r="A51" s="219"/>
      <c r="B51" s="534" t="s">
        <v>290</v>
      </c>
      <c r="C51" s="534"/>
      <c r="D51" s="534"/>
      <c r="E51" s="534"/>
      <c r="F51" s="534"/>
      <c r="G51" s="534"/>
      <c r="H51" s="44"/>
    </row>
    <row r="52" spans="1:8" ht="15">
      <c r="A52" s="219"/>
      <c r="B52" s="534"/>
      <c r="C52" s="534"/>
      <c r="D52" s="534"/>
      <c r="E52" s="534"/>
      <c r="F52" s="534"/>
      <c r="G52" s="534"/>
      <c r="H52" s="44"/>
    </row>
    <row r="53" spans="1:8" ht="15">
      <c r="A53" s="219"/>
      <c r="B53" s="225"/>
      <c r="C53" s="229"/>
      <c r="D53" s="230"/>
      <c r="E53" s="230"/>
      <c r="F53" s="230"/>
      <c r="G53" s="219"/>
      <c r="H53" s="44"/>
    </row>
    <row r="54" spans="1:8" ht="15">
      <c r="A54" s="219"/>
      <c r="B54" s="225"/>
      <c r="C54" s="229"/>
      <c r="D54" s="230"/>
      <c r="E54" s="230"/>
      <c r="F54" s="230"/>
      <c r="G54" s="219"/>
      <c r="H54" s="44"/>
    </row>
    <row r="55" spans="1:8" ht="15">
      <c r="A55" s="219"/>
      <c r="B55" s="225"/>
      <c r="C55" s="229"/>
      <c r="D55" s="230"/>
      <c r="E55" s="230"/>
      <c r="F55" s="230"/>
      <c r="G55" s="219"/>
      <c r="H55" s="44"/>
    </row>
    <row r="56" spans="1:8" ht="15">
      <c r="A56" s="219"/>
      <c r="B56" s="225"/>
      <c r="C56" s="229"/>
      <c r="D56" s="230"/>
      <c r="E56" s="230"/>
      <c r="F56" s="230"/>
      <c r="G56" s="219"/>
      <c r="H56" s="44"/>
    </row>
    <row r="57" spans="1:8" ht="15">
      <c r="A57" s="219"/>
      <c r="B57" s="227" t="s">
        <v>291</v>
      </c>
      <c r="C57" s="229"/>
      <c r="D57" s="230"/>
      <c r="E57" s="230"/>
      <c r="F57" s="230"/>
      <c r="G57" s="219"/>
      <c r="H57" s="44"/>
    </row>
    <row r="58" spans="1:8" ht="15">
      <c r="A58" s="219"/>
      <c r="B58" s="231" t="s">
        <v>292</v>
      </c>
      <c r="C58" s="229"/>
      <c r="D58" s="230"/>
      <c r="E58" s="230"/>
      <c r="F58" s="230"/>
      <c r="G58" s="219"/>
      <c r="H58" s="44"/>
    </row>
    <row r="59" spans="1:8" ht="15">
      <c r="A59" s="219"/>
      <c r="B59" s="227" t="s">
        <v>208</v>
      </c>
      <c r="C59" s="229"/>
      <c r="D59" s="230"/>
      <c r="E59" s="230"/>
      <c r="F59" s="230"/>
      <c r="G59" s="219"/>
      <c r="H59" s="44"/>
    </row>
    <row r="60" spans="1:8" ht="15">
      <c r="A60" s="219"/>
      <c r="B60" s="225"/>
      <c r="C60" s="229"/>
      <c r="D60" s="230"/>
      <c r="E60" s="230"/>
      <c r="F60" s="230"/>
      <c r="G60" s="219"/>
      <c r="H60" s="44"/>
    </row>
    <row r="61" spans="1:8" ht="15">
      <c r="A61" s="219"/>
      <c r="B61" s="225"/>
      <c r="C61" s="229"/>
      <c r="D61" s="230"/>
      <c r="E61" s="230"/>
      <c r="F61" s="230"/>
      <c r="G61" s="219"/>
      <c r="H61" s="44"/>
    </row>
    <row r="62" spans="1:8" ht="15">
      <c r="A62" s="219"/>
      <c r="B62" s="225"/>
      <c r="C62" s="229"/>
      <c r="D62" s="230"/>
      <c r="E62" s="230"/>
      <c r="F62" s="230"/>
      <c r="G62" s="219"/>
      <c r="H62" s="44"/>
    </row>
    <row r="63" spans="1:8" ht="15">
      <c r="A63" s="219"/>
      <c r="B63" s="225"/>
      <c r="C63" s="229"/>
      <c r="D63" s="230"/>
      <c r="E63" s="230"/>
      <c r="F63" s="230"/>
      <c r="G63" s="219"/>
      <c r="H63" s="44"/>
    </row>
    <row r="64" spans="1:8" ht="15">
      <c r="A64" s="219"/>
      <c r="B64" s="225"/>
      <c r="C64" s="229"/>
      <c r="D64" s="230"/>
      <c r="E64" s="230"/>
      <c r="F64" s="230"/>
      <c r="G64" s="219"/>
      <c r="H64" s="44"/>
    </row>
    <row r="65" spans="1:8" ht="15">
      <c r="A65" s="219"/>
      <c r="B65" s="225"/>
      <c r="C65" s="229"/>
      <c r="D65" s="230"/>
      <c r="E65" s="230"/>
      <c r="F65" s="230"/>
      <c r="G65" s="219"/>
      <c r="H65" s="44"/>
    </row>
    <row r="66" spans="1:8" ht="15">
      <c r="A66" s="219"/>
      <c r="B66" s="225"/>
      <c r="C66" s="229"/>
      <c r="D66" s="230"/>
      <c r="E66" s="230"/>
      <c r="F66" s="230"/>
      <c r="G66" s="219"/>
      <c r="H66" s="44"/>
    </row>
    <row r="67" spans="1:8" ht="15">
      <c r="A67" s="219"/>
      <c r="B67" s="225"/>
      <c r="C67" s="229"/>
      <c r="D67" s="230"/>
      <c r="E67" s="230"/>
      <c r="F67" s="230"/>
      <c r="G67" s="219"/>
      <c r="H67" s="44"/>
    </row>
    <row r="68" spans="1:8" ht="15">
      <c r="A68" s="219"/>
      <c r="B68" s="225"/>
      <c r="C68" s="229"/>
      <c r="D68" s="230"/>
      <c r="E68" s="230"/>
      <c r="F68" s="230"/>
      <c r="G68" s="219"/>
      <c r="H68" s="44"/>
    </row>
    <row r="69" spans="1:8" ht="15">
      <c r="A69" s="219"/>
      <c r="B69" s="225"/>
      <c r="C69" s="229"/>
      <c r="D69" s="230"/>
      <c r="E69" s="230"/>
      <c r="F69" s="230"/>
      <c r="G69" s="219"/>
      <c r="H69" s="44"/>
    </row>
    <row r="70" spans="1:8" ht="15">
      <c r="A70" s="219"/>
      <c r="B70" s="225"/>
      <c r="C70" s="229"/>
      <c r="D70" s="230"/>
      <c r="E70" s="230"/>
      <c r="F70" s="230"/>
      <c r="G70" s="219"/>
      <c r="H70" s="44"/>
    </row>
    <row r="71" spans="1:8" ht="15">
      <c r="A71" s="219"/>
      <c r="B71" s="225"/>
      <c r="C71" s="229"/>
      <c r="D71" s="230"/>
      <c r="E71" s="230"/>
      <c r="F71" s="230"/>
      <c r="G71" s="219"/>
      <c r="H71" s="44"/>
    </row>
    <row r="72" spans="1:8" ht="15">
      <c r="A72" s="219"/>
      <c r="B72" s="225"/>
      <c r="C72" s="229"/>
      <c r="D72" s="230"/>
      <c r="E72" s="230"/>
      <c r="F72" s="230"/>
      <c r="G72" s="219"/>
      <c r="H72" s="44"/>
    </row>
    <row r="73" spans="1:8" ht="15">
      <c r="A73" s="219"/>
      <c r="B73" s="228" t="s">
        <v>209</v>
      </c>
      <c r="C73" s="229"/>
      <c r="D73" s="230"/>
      <c r="E73" s="230"/>
      <c r="F73" s="230"/>
      <c r="G73" s="219"/>
      <c r="H73" s="44"/>
    </row>
    <row r="74" spans="1:8" ht="15" customHeight="1">
      <c r="A74" s="219"/>
      <c r="B74" s="534" t="s">
        <v>282</v>
      </c>
      <c r="C74" s="534"/>
      <c r="D74" s="534"/>
      <c r="E74" s="534"/>
      <c r="F74" s="534"/>
      <c r="G74" s="219"/>
      <c r="H74" s="44"/>
    </row>
    <row r="75" spans="1:8" ht="15">
      <c r="A75" s="219"/>
      <c r="B75" s="534"/>
      <c r="C75" s="534"/>
      <c r="D75" s="534"/>
      <c r="E75" s="534"/>
      <c r="F75" s="534"/>
      <c r="G75" s="219"/>
      <c r="H75" s="44"/>
    </row>
    <row r="76" spans="1:8" ht="15">
      <c r="A76" s="219"/>
      <c r="B76" s="225"/>
      <c r="C76" s="229"/>
      <c r="D76" s="230"/>
      <c r="E76" s="230"/>
      <c r="F76" s="230"/>
      <c r="G76" s="219"/>
      <c r="H76" s="44"/>
    </row>
    <row r="77" spans="1:8" ht="15">
      <c r="A77" s="219"/>
      <c r="B77" s="225"/>
      <c r="C77" s="229"/>
      <c r="D77" s="230"/>
      <c r="E77" s="230"/>
      <c r="F77" s="230"/>
      <c r="G77" s="219"/>
      <c r="H77" s="44"/>
    </row>
    <row r="78" spans="1:8" ht="15">
      <c r="A78" s="219"/>
      <c r="B78" s="225"/>
      <c r="C78" s="229"/>
      <c r="D78" s="230"/>
      <c r="E78" s="230"/>
      <c r="F78" s="230"/>
      <c r="G78" s="219"/>
      <c r="H78" s="44"/>
    </row>
    <row r="79" spans="1:8" ht="15">
      <c r="A79" s="219"/>
      <c r="B79" s="225"/>
      <c r="C79" s="229"/>
      <c r="D79" s="230"/>
      <c r="E79" s="230"/>
      <c r="F79" s="230"/>
      <c r="G79" s="219"/>
      <c r="H79" s="44"/>
    </row>
    <row r="80" spans="1:8" ht="15">
      <c r="A80" s="219"/>
      <c r="B80" s="228" t="s">
        <v>283</v>
      </c>
      <c r="C80" s="229"/>
      <c r="D80" s="230"/>
      <c r="E80" s="230"/>
      <c r="F80" s="230"/>
      <c r="G80" s="219"/>
      <c r="H80" s="44"/>
    </row>
    <row r="81" spans="1:8" ht="15">
      <c r="A81" s="219"/>
      <c r="B81" s="225"/>
      <c r="C81" s="229"/>
      <c r="D81" s="230"/>
      <c r="E81" s="230"/>
      <c r="F81" s="230"/>
      <c r="G81" s="219"/>
      <c r="H81" s="44"/>
    </row>
    <row r="82" spans="1:8" ht="15">
      <c r="A82" s="214"/>
      <c r="B82" s="226" t="s">
        <v>284</v>
      </c>
      <c r="C82" s="232"/>
      <c r="D82" s="233"/>
      <c r="E82" s="233"/>
      <c r="F82" s="233"/>
      <c r="G82" s="214"/>
      <c r="H82" s="44"/>
    </row>
    <row r="83" spans="1:8" ht="15">
      <c r="A83" s="219"/>
      <c r="B83" s="227"/>
      <c r="C83" s="229"/>
      <c r="D83" s="230"/>
      <c r="E83" s="230"/>
      <c r="F83" s="230"/>
      <c r="G83" s="219"/>
      <c r="H83" s="44"/>
    </row>
    <row r="84" spans="1:8" ht="15">
      <c r="A84" s="219"/>
      <c r="B84" s="228" t="s">
        <v>205</v>
      </c>
      <c r="C84" s="229"/>
      <c r="D84" s="230"/>
      <c r="E84" s="230"/>
      <c r="F84" s="230"/>
      <c r="G84" s="219"/>
      <c r="H84" s="44"/>
    </row>
    <row r="85" spans="1:8" ht="15">
      <c r="A85" s="219"/>
      <c r="B85" s="234" t="s">
        <v>206</v>
      </c>
      <c r="C85" s="229"/>
      <c r="D85" s="230"/>
      <c r="E85" s="230"/>
      <c r="F85" s="230"/>
      <c r="G85" s="219"/>
      <c r="H85" s="44"/>
    </row>
    <row r="86" spans="1:8" ht="15">
      <c r="A86" s="219"/>
      <c r="B86" s="225"/>
      <c r="C86" s="229"/>
      <c r="D86" s="230"/>
      <c r="E86" s="230"/>
      <c r="F86" s="230"/>
      <c r="G86" s="219"/>
      <c r="H86" s="44"/>
    </row>
    <row r="87" spans="1:8" ht="15">
      <c r="A87" s="219"/>
      <c r="B87" s="225"/>
      <c r="C87" s="229"/>
      <c r="D87" s="230"/>
      <c r="E87" s="230"/>
      <c r="F87" s="230"/>
      <c r="G87" s="219"/>
      <c r="H87" s="44"/>
    </row>
    <row r="88" spans="1:8" ht="15">
      <c r="A88" s="219"/>
      <c r="B88" s="225"/>
      <c r="C88" s="229"/>
      <c r="D88" s="230"/>
      <c r="E88" s="230"/>
      <c r="F88" s="230"/>
      <c r="G88" s="219"/>
      <c r="H88" s="44"/>
    </row>
    <row r="89" spans="1:8" ht="15">
      <c r="A89" s="219"/>
      <c r="B89" s="225"/>
      <c r="C89" s="229"/>
      <c r="D89" s="230"/>
      <c r="E89" s="230"/>
      <c r="F89" s="230"/>
      <c r="G89" s="219"/>
      <c r="H89" s="44"/>
    </row>
    <row r="90" spans="1:8" ht="15">
      <c r="A90" s="219"/>
      <c r="B90" s="225"/>
      <c r="C90" s="229"/>
      <c r="D90" s="230"/>
      <c r="E90" s="230"/>
      <c r="F90" s="230"/>
      <c r="G90" s="219"/>
      <c r="H90" s="44"/>
    </row>
    <row r="91" spans="1:8" ht="15">
      <c r="A91" s="219"/>
      <c r="B91" s="225"/>
      <c r="C91" s="229"/>
      <c r="D91" s="230"/>
      <c r="E91" s="230"/>
      <c r="F91" s="230"/>
      <c r="G91" s="219"/>
      <c r="H91" s="44"/>
    </row>
    <row r="92" spans="1:8" ht="15">
      <c r="A92" s="219"/>
      <c r="B92" s="225"/>
      <c r="C92" s="229"/>
      <c r="D92" s="230"/>
      <c r="E92" s="230"/>
      <c r="F92" s="230"/>
      <c r="G92" s="219"/>
      <c r="H92" s="44"/>
    </row>
    <row r="93" spans="1:8" ht="15">
      <c r="A93" s="219"/>
      <c r="B93" s="225"/>
      <c r="C93" s="229"/>
      <c r="D93" s="230"/>
      <c r="E93" s="230"/>
      <c r="F93" s="230"/>
      <c r="G93" s="219"/>
      <c r="H93" s="44"/>
    </row>
    <row r="94" spans="1:8" ht="15">
      <c r="A94" s="219"/>
      <c r="B94" s="225"/>
      <c r="C94" s="229"/>
      <c r="D94" s="230"/>
      <c r="E94" s="230"/>
      <c r="F94" s="230"/>
      <c r="G94" s="219"/>
      <c r="H94" s="44"/>
    </row>
    <row r="95" spans="1:8" ht="15">
      <c r="A95" s="219"/>
      <c r="B95" s="225"/>
      <c r="C95" s="229"/>
      <c r="D95" s="230"/>
      <c r="E95" s="230"/>
      <c r="F95" s="230"/>
      <c r="G95" s="219"/>
      <c r="H95" s="44"/>
    </row>
    <row r="96" spans="1:8" ht="15">
      <c r="A96" s="219"/>
      <c r="B96" s="228" t="s">
        <v>207</v>
      </c>
      <c r="C96" s="229"/>
      <c r="D96" s="230"/>
      <c r="E96" s="230"/>
      <c r="F96" s="230"/>
      <c r="G96" s="219"/>
      <c r="H96" s="44"/>
    </row>
    <row r="97" spans="1:8" ht="15">
      <c r="A97" s="219"/>
      <c r="B97" s="535" t="s">
        <v>293</v>
      </c>
      <c r="C97" s="535"/>
      <c r="D97" s="535"/>
      <c r="E97" s="535"/>
      <c r="F97" s="535"/>
      <c r="G97" s="535"/>
      <c r="H97" s="44"/>
    </row>
    <row r="98" spans="1:8" ht="15">
      <c r="A98" s="219"/>
      <c r="B98" s="535"/>
      <c r="C98" s="535"/>
      <c r="D98" s="535"/>
      <c r="E98" s="535"/>
      <c r="F98" s="535"/>
      <c r="G98" s="535"/>
      <c r="H98" s="44"/>
    </row>
    <row r="99" spans="1:8" ht="15">
      <c r="A99" s="219"/>
      <c r="B99" s="225"/>
      <c r="C99" s="229"/>
      <c r="D99" s="230"/>
      <c r="E99" s="230"/>
      <c r="F99" s="230"/>
      <c r="G99" s="219"/>
      <c r="H99" s="44"/>
    </row>
    <row r="100" spans="1:8" ht="15">
      <c r="A100" s="219"/>
      <c r="B100" s="225"/>
      <c r="C100" s="229"/>
      <c r="D100" s="230"/>
      <c r="E100" s="230"/>
      <c r="F100" s="230"/>
      <c r="G100" s="219"/>
      <c r="H100" s="44"/>
    </row>
    <row r="101" spans="1:8" ht="15">
      <c r="A101" s="219"/>
      <c r="B101" s="225"/>
      <c r="C101" s="229"/>
      <c r="D101" s="230"/>
      <c r="E101" s="230"/>
      <c r="F101" s="230"/>
      <c r="G101" s="219"/>
      <c r="H101" s="44"/>
    </row>
    <row r="102" spans="1:8" ht="15">
      <c r="A102" s="219"/>
      <c r="B102" s="225"/>
      <c r="C102" s="229"/>
      <c r="D102" s="230"/>
      <c r="E102" s="230"/>
      <c r="F102" s="230"/>
      <c r="G102" s="219"/>
      <c r="H102" s="44"/>
    </row>
    <row r="103" spans="1:8" ht="15" customHeight="1">
      <c r="A103" s="219"/>
      <c r="B103" s="235" t="s">
        <v>294</v>
      </c>
      <c r="C103" s="229"/>
      <c r="D103" s="230"/>
      <c r="E103" s="230"/>
      <c r="F103" s="230"/>
      <c r="G103" s="219"/>
      <c r="H103" s="44"/>
    </row>
    <row r="104" spans="1:8" ht="15">
      <c r="A104" s="219"/>
      <c r="B104" s="235" t="s">
        <v>295</v>
      </c>
      <c r="C104" s="229"/>
      <c r="D104" s="230"/>
      <c r="E104" s="230"/>
      <c r="F104" s="230"/>
      <c r="G104" s="219"/>
      <c r="H104" s="44"/>
    </row>
    <row r="105" spans="1:8" ht="15">
      <c r="A105" s="219"/>
      <c r="B105" s="536" t="s">
        <v>210</v>
      </c>
      <c r="C105" s="536"/>
      <c r="D105" s="536"/>
      <c r="E105" s="536"/>
      <c r="F105" s="536"/>
      <c r="G105" s="536"/>
      <c r="H105" s="44"/>
    </row>
    <row r="106" spans="1:8" ht="15">
      <c r="A106" s="219"/>
      <c r="B106" s="536"/>
      <c r="C106" s="536"/>
      <c r="D106" s="536"/>
      <c r="E106" s="536"/>
      <c r="F106" s="536"/>
      <c r="G106" s="536"/>
      <c r="H106" s="44"/>
    </row>
    <row r="107" spans="1:8" ht="15">
      <c r="A107" s="219"/>
      <c r="B107" s="225"/>
      <c r="C107" s="229"/>
      <c r="D107" s="230"/>
      <c r="E107" s="230"/>
      <c r="F107" s="230"/>
      <c r="G107" s="219"/>
      <c r="H107" s="44"/>
    </row>
    <row r="108" spans="1:8" ht="15">
      <c r="A108" s="219"/>
      <c r="B108" s="225"/>
      <c r="C108" s="229"/>
      <c r="D108" s="230"/>
      <c r="E108" s="230"/>
      <c r="F108" s="230"/>
      <c r="G108" s="219"/>
      <c r="H108" s="44"/>
    </row>
    <row r="109" spans="1:8" ht="15">
      <c r="A109" s="219"/>
      <c r="B109" s="225"/>
      <c r="C109" s="229"/>
      <c r="D109" s="230"/>
      <c r="E109" s="230"/>
      <c r="F109" s="230"/>
      <c r="G109" s="219"/>
      <c r="H109" s="44"/>
    </row>
    <row r="110" spans="1:8" ht="15">
      <c r="A110" s="219"/>
      <c r="B110" s="225"/>
      <c r="C110" s="229"/>
      <c r="D110" s="230"/>
      <c r="E110" s="230"/>
      <c r="F110" s="230"/>
      <c r="G110" s="219"/>
      <c r="H110" s="44"/>
    </row>
    <row r="111" spans="1:8" ht="15">
      <c r="A111" s="219"/>
      <c r="B111" s="225"/>
      <c r="C111" s="229"/>
      <c r="D111" s="230"/>
      <c r="E111" s="230"/>
      <c r="F111" s="230"/>
      <c r="G111" s="219"/>
      <c r="H111" s="44"/>
    </row>
    <row r="112" spans="1:8" ht="15">
      <c r="A112" s="219"/>
      <c r="B112" s="225"/>
      <c r="C112" s="229"/>
      <c r="D112" s="230"/>
      <c r="E112" s="230"/>
      <c r="F112" s="230"/>
      <c r="G112" s="219"/>
      <c r="H112" s="44"/>
    </row>
    <row r="113" spans="1:8" ht="15">
      <c r="A113" s="219"/>
      <c r="B113" s="225"/>
      <c r="C113" s="229"/>
      <c r="D113" s="230"/>
      <c r="E113" s="230"/>
      <c r="F113" s="230"/>
      <c r="G113" s="219"/>
      <c r="H113" s="44"/>
    </row>
    <row r="114" spans="1:8" ht="15">
      <c r="A114" s="219"/>
      <c r="B114" s="225"/>
      <c r="C114" s="229"/>
      <c r="D114" s="230"/>
      <c r="E114" s="230"/>
      <c r="F114" s="230"/>
      <c r="G114" s="219"/>
      <c r="H114" s="44"/>
    </row>
    <row r="115" spans="1:8" ht="15">
      <c r="A115" s="219"/>
      <c r="B115" s="225"/>
      <c r="C115" s="229"/>
      <c r="D115" s="230"/>
      <c r="E115" s="230"/>
      <c r="F115" s="230"/>
      <c r="G115" s="219"/>
      <c r="H115" s="44"/>
    </row>
    <row r="116" spans="1:8" ht="15">
      <c r="A116" s="219"/>
      <c r="B116" s="225"/>
      <c r="C116" s="229"/>
      <c r="D116" s="230"/>
      <c r="E116" s="230"/>
      <c r="F116" s="230"/>
      <c r="G116" s="219"/>
      <c r="H116" s="44"/>
    </row>
    <row r="117" spans="1:8" ht="15">
      <c r="A117" s="219"/>
      <c r="B117" s="225"/>
      <c r="C117" s="229"/>
      <c r="D117" s="230"/>
      <c r="E117" s="230"/>
      <c r="F117" s="230"/>
      <c r="G117" s="219"/>
      <c r="H117" s="44"/>
    </row>
    <row r="118" spans="1:8" ht="15">
      <c r="A118" s="219"/>
      <c r="B118" s="225"/>
      <c r="C118" s="229"/>
      <c r="D118" s="230"/>
      <c r="E118" s="230"/>
      <c r="F118" s="230"/>
      <c r="G118" s="219"/>
      <c r="H118" s="44"/>
    </row>
    <row r="119" spans="1:8" ht="15">
      <c r="A119" s="219"/>
      <c r="B119" s="225"/>
      <c r="C119" s="229"/>
      <c r="D119" s="230"/>
      <c r="E119" s="230"/>
      <c r="F119" s="230"/>
      <c r="G119" s="219"/>
      <c r="H119" s="44"/>
    </row>
    <row r="120" spans="1:8" ht="15">
      <c r="A120" s="219"/>
      <c r="B120" s="225"/>
      <c r="C120" s="229"/>
      <c r="D120" s="230"/>
      <c r="E120" s="230"/>
      <c r="F120" s="230"/>
      <c r="G120" s="219"/>
      <c r="H120" s="44"/>
    </row>
    <row r="121" spans="1:8" ht="15">
      <c r="A121" s="219"/>
      <c r="B121" s="225"/>
      <c r="C121" s="229"/>
      <c r="D121" s="230"/>
      <c r="E121" s="230"/>
      <c r="F121" s="230"/>
      <c r="G121" s="219"/>
      <c r="H121" s="44"/>
    </row>
    <row r="122" spans="1:8" ht="15">
      <c r="A122" s="219"/>
      <c r="B122" s="225"/>
      <c r="C122" s="229"/>
      <c r="D122" s="230"/>
      <c r="E122" s="230"/>
      <c r="F122" s="230"/>
      <c r="G122" s="219"/>
      <c r="H122" s="44"/>
    </row>
    <row r="123" spans="1:8" ht="15">
      <c r="A123" s="219"/>
      <c r="B123" s="225"/>
      <c r="C123" s="229"/>
      <c r="D123" s="230"/>
      <c r="E123" s="230"/>
      <c r="F123" s="230"/>
      <c r="G123" s="219"/>
      <c r="H123" s="44"/>
    </row>
    <row r="124" spans="1:8" ht="15">
      <c r="A124" s="219"/>
      <c r="B124" s="225"/>
      <c r="C124" s="229"/>
      <c r="D124" s="230"/>
      <c r="E124" s="230"/>
      <c r="F124" s="230"/>
      <c r="G124" s="219"/>
      <c r="H124" s="44"/>
    </row>
    <row r="125" spans="1:8" ht="15">
      <c r="A125" s="219"/>
      <c r="B125" s="235" t="s">
        <v>296</v>
      </c>
      <c r="C125" s="229"/>
      <c r="D125" s="230"/>
      <c r="E125" s="230"/>
      <c r="F125" s="230"/>
      <c r="G125" s="219"/>
      <c r="H125" s="44"/>
    </row>
    <row r="126" spans="1:8" ht="15">
      <c r="A126" s="219"/>
      <c r="B126" s="536" t="s">
        <v>297</v>
      </c>
      <c r="C126" s="536"/>
      <c r="D126" s="536"/>
      <c r="E126" s="536"/>
      <c r="F126" s="536"/>
      <c r="G126" s="536"/>
      <c r="H126" s="44"/>
    </row>
    <row r="127" spans="1:8" ht="15">
      <c r="A127" s="219"/>
      <c r="B127" s="536"/>
      <c r="C127" s="536"/>
      <c r="D127" s="536"/>
      <c r="E127" s="536"/>
      <c r="F127" s="536"/>
      <c r="G127" s="536"/>
      <c r="H127" s="44"/>
    </row>
    <row r="128" spans="1:8" ht="15">
      <c r="A128" s="219"/>
      <c r="B128" s="236"/>
      <c r="C128" s="237"/>
      <c r="D128" s="237"/>
      <c r="E128" s="237"/>
      <c r="F128" s="237"/>
      <c r="G128" s="219"/>
      <c r="H128" s="44"/>
    </row>
    <row r="129" spans="1:8" ht="15">
      <c r="A129" s="219"/>
      <c r="B129" s="236"/>
      <c r="C129" s="237"/>
      <c r="D129" s="237"/>
      <c r="E129" s="237"/>
      <c r="F129" s="237"/>
      <c r="G129" s="219"/>
      <c r="H129" s="44"/>
    </row>
    <row r="130" spans="1:8" ht="15">
      <c r="A130" s="219"/>
      <c r="B130" s="236"/>
      <c r="C130" s="237"/>
      <c r="D130" s="237"/>
      <c r="E130" s="237"/>
      <c r="F130" s="237"/>
      <c r="G130" s="219"/>
      <c r="H130" s="44"/>
    </row>
    <row r="131" spans="1:8" ht="15">
      <c r="A131" s="219"/>
      <c r="B131" s="236"/>
      <c r="C131" s="237"/>
      <c r="D131" s="237"/>
      <c r="E131" s="237"/>
      <c r="F131" s="237"/>
      <c r="G131" s="219"/>
      <c r="H131" s="44"/>
    </row>
    <row r="132" spans="1:8" ht="15">
      <c r="A132" s="219"/>
      <c r="B132" s="236"/>
      <c r="C132" s="237"/>
      <c r="D132" s="237"/>
      <c r="E132" s="237"/>
      <c r="F132" s="237"/>
      <c r="G132" s="219"/>
      <c r="H132" s="44"/>
    </row>
    <row r="133" spans="1:8" ht="15">
      <c r="A133" s="219"/>
      <c r="B133" s="219"/>
      <c r="C133" s="219"/>
      <c r="D133" s="219"/>
      <c r="E133" s="219"/>
      <c r="F133" s="219"/>
      <c r="G133" s="219"/>
      <c r="H133" s="44"/>
    </row>
    <row r="134" spans="1:8" ht="15">
      <c r="A134" s="57"/>
      <c r="B134" s="57"/>
      <c r="C134" s="57"/>
      <c r="D134" s="57"/>
      <c r="E134" s="57"/>
      <c r="F134" s="57"/>
      <c r="G134" s="57"/>
      <c r="H134" s="57"/>
    </row>
    <row r="135" spans="1:8" ht="15">
      <c r="A135" s="14"/>
      <c r="B135" s="57"/>
      <c r="C135" s="57"/>
      <c r="D135" s="57"/>
      <c r="E135" s="57"/>
      <c r="F135" s="57"/>
      <c r="G135" s="57"/>
      <c r="H135" s="44"/>
    </row>
  </sheetData>
  <sheetProtection password="DBAD" sheet="1"/>
  <mergeCells count="5">
    <mergeCell ref="B51:G52"/>
    <mergeCell ref="B74:F75"/>
    <mergeCell ref="B97:G98"/>
    <mergeCell ref="B105:G106"/>
    <mergeCell ref="B126:G127"/>
  </mergeCells>
  <printOptions horizontalCentered="1" verticalCentered="1"/>
  <pageMargins left="0.03937007874015748" right="0.03937007874015748" top="0.03937007874015748" bottom="0.03937007874015748" header="0.31496062992125984" footer="0.31496062992125984"/>
  <pageSetup fitToHeight="0" fitToWidth="1" horizontalDpi="600" verticalDpi="600" orientation="portrait" paperSize="9" scale="78" r:id="rId2"/>
  <rowBreaks count="1" manualBreakCount="1">
    <brk id="59" max="7" man="1"/>
  </rowBreaks>
  <drawing r:id="rId1"/>
</worksheet>
</file>

<file path=xl/worksheets/sheet2.xml><?xml version="1.0" encoding="utf-8"?>
<worksheet xmlns="http://schemas.openxmlformats.org/spreadsheetml/2006/main" xmlns:r="http://schemas.openxmlformats.org/officeDocument/2006/relationships">
  <dimension ref="A1:AE28"/>
  <sheetViews>
    <sheetView showGridLines="0" showZeros="0" tabSelected="1" zoomScalePageLayoutView="0" workbookViewId="0" topLeftCell="A1">
      <selection activeCell="M8" sqref="M8"/>
    </sheetView>
  </sheetViews>
  <sheetFormatPr defaultColWidth="9.140625" defaultRowHeight="15"/>
  <cols>
    <col min="1" max="1" width="27.7109375" style="13" customWidth="1"/>
    <col min="2" max="2" width="11.57421875" style="13" customWidth="1"/>
    <col min="3" max="11" width="11.7109375" style="13" customWidth="1"/>
    <col min="12" max="12" width="13.00390625" style="13" customWidth="1"/>
    <col min="13" max="13" width="11.7109375" style="13" customWidth="1"/>
    <col min="14" max="14" width="14.28125" style="13" customWidth="1"/>
    <col min="15" max="19" width="9.140625" style="13" customWidth="1"/>
    <col min="20" max="20" width="5.8515625" style="13" customWidth="1"/>
    <col min="21" max="25" width="9.140625" style="13" customWidth="1"/>
    <col min="26" max="16384" width="9.140625" style="1" customWidth="1"/>
  </cols>
  <sheetData>
    <row r="1" spans="1:14" s="13" customFormat="1" ht="33.75" customHeight="1">
      <c r="A1" s="342" t="s">
        <v>143</v>
      </c>
      <c r="B1" s="343"/>
      <c r="C1" s="343"/>
      <c r="D1" s="343"/>
      <c r="E1" s="343"/>
      <c r="F1" s="343"/>
      <c r="G1" s="343"/>
      <c r="H1" s="343"/>
      <c r="I1" s="343"/>
      <c r="J1" s="343"/>
      <c r="K1" s="343"/>
      <c r="L1" s="343"/>
      <c r="M1" s="343"/>
      <c r="N1" s="343"/>
    </row>
    <row r="2" spans="1:14" s="76" customFormat="1" ht="6.75" customHeight="1">
      <c r="A2" s="73"/>
      <c r="B2" s="73"/>
      <c r="C2" s="73"/>
      <c r="D2" s="73"/>
      <c r="E2" s="74"/>
      <c r="F2" s="75"/>
      <c r="G2" s="73"/>
      <c r="H2" s="73"/>
      <c r="I2" s="73"/>
      <c r="K2" s="73"/>
      <c r="L2" s="73"/>
      <c r="M2" s="73"/>
      <c r="N2" s="73"/>
    </row>
    <row r="3" spans="1:14" s="76" customFormat="1" ht="15" customHeight="1">
      <c r="A3" s="278" t="s">
        <v>302</v>
      </c>
      <c r="B3" s="278"/>
      <c r="C3" s="278"/>
      <c r="D3" s="278"/>
      <c r="E3" s="278"/>
      <c r="F3" s="256"/>
      <c r="G3" s="104"/>
      <c r="H3" s="77"/>
      <c r="I3" s="104"/>
      <c r="J3" s="77"/>
      <c r="K3" s="77"/>
      <c r="L3" s="77"/>
      <c r="M3" s="77"/>
      <c r="N3" s="77"/>
    </row>
    <row r="4" spans="1:20" s="13" customFormat="1" ht="24" customHeight="1">
      <c r="A4" s="344" t="s">
        <v>289</v>
      </c>
      <c r="B4" s="345"/>
      <c r="C4" s="345"/>
      <c r="D4" s="345"/>
      <c r="E4" s="345"/>
      <c r="F4" s="345"/>
      <c r="G4" s="345"/>
      <c r="H4" s="345"/>
      <c r="I4" s="345"/>
      <c r="J4" s="345"/>
      <c r="K4" s="345"/>
      <c r="L4" s="345"/>
      <c r="M4" s="345"/>
      <c r="N4" s="345"/>
      <c r="O4" s="103" t="s">
        <v>271</v>
      </c>
      <c r="P4" s="101"/>
      <c r="Q4" s="101"/>
      <c r="R4" s="101"/>
      <c r="S4" s="101"/>
      <c r="T4" s="101"/>
    </row>
    <row r="5" spans="1:20" s="76" customFormat="1" ht="10.5" customHeight="1">
      <c r="A5" s="78"/>
      <c r="B5" s="79"/>
      <c r="C5" s="79"/>
      <c r="D5" s="79"/>
      <c r="E5" s="80"/>
      <c r="F5" s="81"/>
      <c r="G5" s="82"/>
      <c r="H5" s="80"/>
      <c r="I5" s="82"/>
      <c r="J5" s="80"/>
      <c r="K5" s="82"/>
      <c r="L5" s="80"/>
      <c r="M5" s="83"/>
      <c r="O5" s="349" t="s">
        <v>272</v>
      </c>
      <c r="P5" s="349"/>
      <c r="Q5" s="349"/>
      <c r="R5" s="349"/>
      <c r="S5" s="349"/>
      <c r="T5" s="349"/>
    </row>
    <row r="6" spans="1:20" s="76" customFormat="1" ht="19.5" customHeight="1">
      <c r="A6" s="84" t="s">
        <v>144</v>
      </c>
      <c r="B6" s="85"/>
      <c r="C6" s="287">
        <f>N11</f>
        <v>0</v>
      </c>
      <c r="E6" s="279"/>
      <c r="F6" s="279"/>
      <c r="G6" s="279"/>
      <c r="H6" s="279"/>
      <c r="J6" s="282" t="s">
        <v>268</v>
      </c>
      <c r="K6" s="283"/>
      <c r="L6" s="284"/>
      <c r="M6" s="92"/>
      <c r="O6" s="350"/>
      <c r="P6" s="350"/>
      <c r="Q6" s="350"/>
      <c r="R6" s="350"/>
      <c r="S6" s="350"/>
      <c r="T6" s="350"/>
    </row>
    <row r="7" spans="1:20" s="76" customFormat="1" ht="19.5" customHeight="1">
      <c r="A7" s="84" t="s">
        <v>145</v>
      </c>
      <c r="B7" s="85"/>
      <c r="C7" s="92"/>
      <c r="E7" s="279"/>
      <c r="F7" s="280"/>
      <c r="G7" s="279"/>
      <c r="H7" s="280"/>
      <c r="J7" s="346" t="s">
        <v>306</v>
      </c>
      <c r="K7" s="347"/>
      <c r="L7" s="348"/>
      <c r="M7" s="98"/>
      <c r="O7" s="350"/>
      <c r="P7" s="350"/>
      <c r="Q7" s="350"/>
      <c r="R7" s="350"/>
      <c r="S7" s="350"/>
      <c r="T7" s="350"/>
    </row>
    <row r="8" spans="1:13" s="76" customFormat="1" ht="19.5" customHeight="1">
      <c r="A8" s="346" t="s">
        <v>25</v>
      </c>
      <c r="B8" s="348"/>
      <c r="C8" s="316">
        <v>1</v>
      </c>
      <c r="J8" s="346" t="s">
        <v>307</v>
      </c>
      <c r="K8" s="347"/>
      <c r="L8" s="348"/>
      <c r="M8" s="98"/>
    </row>
    <row r="9" spans="1:14" s="14" customFormat="1" ht="30.75" customHeight="1">
      <c r="A9" s="86"/>
      <c r="B9" s="86"/>
      <c r="C9" s="86"/>
      <c r="D9" s="86"/>
      <c r="E9" s="86"/>
      <c r="F9" s="86"/>
      <c r="G9" s="86"/>
      <c r="H9" s="86"/>
      <c r="M9" s="336" t="s">
        <v>273</v>
      </c>
      <c r="N9" s="336"/>
    </row>
    <row r="10" spans="1:31" s="13" customFormat="1" ht="19.5" customHeight="1">
      <c r="A10" s="285" t="s">
        <v>146</v>
      </c>
      <c r="B10" s="87" t="s">
        <v>147</v>
      </c>
      <c r="C10" s="87" t="s">
        <v>148</v>
      </c>
      <c r="D10" s="87" t="s">
        <v>149</v>
      </c>
      <c r="E10" s="87" t="s">
        <v>150</v>
      </c>
      <c r="F10" s="87" t="s">
        <v>151</v>
      </c>
      <c r="G10" s="87" t="s">
        <v>152</v>
      </c>
      <c r="H10" s="87" t="s">
        <v>153</v>
      </c>
      <c r="I10" s="87" t="s">
        <v>154</v>
      </c>
      <c r="J10" s="87" t="s">
        <v>155</v>
      </c>
      <c r="K10" s="286" t="s">
        <v>156</v>
      </c>
      <c r="L10" s="87" t="s">
        <v>157</v>
      </c>
      <c r="M10" s="286" t="s">
        <v>158</v>
      </c>
      <c r="N10" s="286" t="s">
        <v>159</v>
      </c>
      <c r="W10" s="76"/>
      <c r="X10" s="76"/>
      <c r="Y10" s="76"/>
      <c r="Z10" s="76"/>
      <c r="AA10" s="76"/>
      <c r="AB10" s="76"/>
      <c r="AC10" s="76"/>
      <c r="AD10" s="76"/>
      <c r="AE10" s="76"/>
    </row>
    <row r="11" spans="1:31" s="13" customFormat="1" ht="19.5" customHeight="1">
      <c r="A11" s="90" t="s">
        <v>164</v>
      </c>
      <c r="B11" s="92"/>
      <c r="C11" s="92"/>
      <c r="D11" s="92"/>
      <c r="E11" s="92"/>
      <c r="F11" s="92"/>
      <c r="G11" s="92"/>
      <c r="H11" s="92"/>
      <c r="I11" s="92"/>
      <c r="J11" s="92"/>
      <c r="K11" s="92"/>
      <c r="L11" s="92"/>
      <c r="M11" s="92"/>
      <c r="N11" s="291">
        <f>SUM(B11:M11)</f>
        <v>0</v>
      </c>
      <c r="W11" s="76"/>
      <c r="X11" s="76"/>
      <c r="Y11" s="76"/>
      <c r="Z11" s="76"/>
      <c r="AA11" s="76"/>
      <c r="AB11" s="76"/>
      <c r="AC11" s="76"/>
      <c r="AD11" s="76"/>
      <c r="AE11" s="76"/>
    </row>
    <row r="12" spans="1:31" s="94" customFormat="1" ht="19.5" customHeight="1">
      <c r="A12" s="93" t="s">
        <v>163</v>
      </c>
      <c r="B12" s="288">
        <f>B11</f>
        <v>0</v>
      </c>
      <c r="C12" s="288">
        <f>SUM(B11:C11)</f>
        <v>0</v>
      </c>
      <c r="D12" s="288">
        <f>SUM(B11:D11)</f>
        <v>0</v>
      </c>
      <c r="E12" s="288">
        <f>SUM(B11:E11)</f>
        <v>0</v>
      </c>
      <c r="F12" s="288">
        <f>SUM(B11:F11)</f>
        <v>0</v>
      </c>
      <c r="G12" s="288">
        <f>SUM(B11:G11)</f>
        <v>0</v>
      </c>
      <c r="H12" s="288">
        <f>SUM(B11:H11)</f>
        <v>0</v>
      </c>
      <c r="I12" s="288">
        <f>SUM(B11:I11)</f>
        <v>0</v>
      </c>
      <c r="J12" s="288">
        <f>SUM(B11:J11)</f>
        <v>0</v>
      </c>
      <c r="K12" s="288">
        <f>SUM(B11:K11)</f>
        <v>0</v>
      </c>
      <c r="L12" s="288">
        <f>SUM(B11:L11)</f>
        <v>0</v>
      </c>
      <c r="M12" s="289">
        <f>SUM(B11:M11)</f>
        <v>0</v>
      </c>
      <c r="N12" s="290"/>
      <c r="O12" s="13"/>
      <c r="P12" s="13"/>
      <c r="Q12" s="13"/>
      <c r="R12" s="13"/>
      <c r="S12" s="13"/>
      <c r="T12" s="13"/>
      <c r="W12" s="76"/>
      <c r="X12" s="76"/>
      <c r="Y12" s="76"/>
      <c r="Z12" s="76"/>
      <c r="AA12" s="76"/>
      <c r="AB12" s="76"/>
      <c r="AC12" s="76"/>
      <c r="AD12" s="76"/>
      <c r="AE12" s="76"/>
    </row>
    <row r="13" spans="1:31" s="13" customFormat="1" ht="19.5" customHeight="1">
      <c r="A13" s="90" t="s">
        <v>165</v>
      </c>
      <c r="B13" s="260"/>
      <c r="C13" s="308"/>
      <c r="D13" s="203"/>
      <c r="E13" s="203"/>
      <c r="F13" s="203"/>
      <c r="G13" s="204"/>
      <c r="H13" s="204"/>
      <c r="I13" s="204"/>
      <c r="J13" s="204"/>
      <c r="K13" s="204"/>
      <c r="L13" s="203"/>
      <c r="M13" s="203"/>
      <c r="N13" s="292" t="e">
        <f>'Step 2 - Annual Cash Budget'!H7</f>
        <v>#DIV/0!</v>
      </c>
      <c r="O13" s="351" t="s">
        <v>288</v>
      </c>
      <c r="P13" s="352"/>
      <c r="Q13" s="352"/>
      <c r="R13" s="352"/>
      <c r="S13" s="352"/>
      <c r="T13" s="352"/>
      <c r="W13" s="76"/>
      <c r="X13" s="76"/>
      <c r="Y13" s="76"/>
      <c r="Z13" s="76"/>
      <c r="AA13" s="76"/>
      <c r="AB13" s="76"/>
      <c r="AC13" s="76"/>
      <c r="AD13" s="76"/>
      <c r="AE13" s="76"/>
    </row>
    <row r="14" spans="1:31" s="95" customFormat="1" ht="19.5" customHeight="1">
      <c r="A14" s="90" t="s">
        <v>162</v>
      </c>
      <c r="B14" s="297"/>
      <c r="C14" s="298">
        <f aca="true" t="shared" si="0" ref="C14:M14">(C13*B11)*$C$8</f>
        <v>0</v>
      </c>
      <c r="D14" s="299">
        <f t="shared" si="0"/>
        <v>0</v>
      </c>
      <c r="E14" s="300">
        <f t="shared" si="0"/>
        <v>0</v>
      </c>
      <c r="F14" s="300">
        <f t="shared" si="0"/>
        <v>0</v>
      </c>
      <c r="G14" s="300">
        <f t="shared" si="0"/>
        <v>0</v>
      </c>
      <c r="H14" s="300">
        <f t="shared" si="0"/>
        <v>0</v>
      </c>
      <c r="I14" s="300">
        <f t="shared" si="0"/>
        <v>0</v>
      </c>
      <c r="J14" s="300">
        <f t="shared" si="0"/>
        <v>0</v>
      </c>
      <c r="K14" s="300">
        <f t="shared" si="0"/>
        <v>0</v>
      </c>
      <c r="L14" s="300">
        <f t="shared" si="0"/>
        <v>0</v>
      </c>
      <c r="M14" s="301">
        <f t="shared" si="0"/>
        <v>0</v>
      </c>
      <c r="N14" s="293">
        <f>SUM(B14:M14)</f>
        <v>0</v>
      </c>
      <c r="O14" s="102" t="s">
        <v>300</v>
      </c>
      <c r="P14" s="102"/>
      <c r="Q14" s="102"/>
      <c r="R14" s="102"/>
      <c r="S14" s="102"/>
      <c r="T14" s="102"/>
      <c r="W14" s="76"/>
      <c r="X14" s="76"/>
      <c r="Y14" s="76"/>
      <c r="Z14" s="76"/>
      <c r="AA14" s="76"/>
      <c r="AB14" s="76"/>
      <c r="AC14" s="76"/>
      <c r="AD14" s="76"/>
      <c r="AE14" s="76"/>
    </row>
    <row r="15" spans="1:31" s="95" customFormat="1" ht="19.5" customHeight="1">
      <c r="A15" s="90" t="s">
        <v>161</v>
      </c>
      <c r="B15" s="298"/>
      <c r="C15" s="298"/>
      <c r="D15" s="302" t="str">
        <f>IF(((((D13-C13)*B12)*$C$8)&gt;0),(((D13-C13)*$C$8)*B12),"0")</f>
        <v>0</v>
      </c>
      <c r="E15" s="302" t="str">
        <f>IF(((((E13-D13)*C12)*$C$8)&gt;0),(((E13-D13)*$C$8)*C12),"0")</f>
        <v>0</v>
      </c>
      <c r="F15" s="302" t="str">
        <f>IF(((((F13-E13)*D12)*$C$8)&gt;0),(((F13-E13)*$C$8)*D12),"0")</f>
        <v>0</v>
      </c>
      <c r="G15" s="302" t="str">
        <f>IF(((((G13-F13)*E12)*$C$8)&gt;0),(((G13-F13)*$C$8)*E12),"0")</f>
        <v>0</v>
      </c>
      <c r="H15" s="302" t="str">
        <f>IF(((((H13-G13)*F12)*$C$8)&gt;0),(((H13-G13)*$C$8)*F12),"0")</f>
        <v>0</v>
      </c>
      <c r="I15" s="302" t="str">
        <f>IF(((((I13-H13)*(SUM(D11:G11)))*$C$8)&gt;0),(((I13-H13)*$C$8)*(SUM(D11:G11))),"0")</f>
        <v>0</v>
      </c>
      <c r="J15" s="302" t="str">
        <f>IF(((((J13-I13)*(SUM(D11:H11)))*$C$8)&gt;0),(((J13-I13)*$C$8)*(SUM(D11:H11))),"0")</f>
        <v>0</v>
      </c>
      <c r="K15" s="302" t="str">
        <f>IF(((((K13-J13)*(SUM(D11:I11)))*$C$8)&gt;0),(((K13-J13)*$C$8)*(SUM(D11:I11))),"0")</f>
        <v>0</v>
      </c>
      <c r="L15" s="302" t="str">
        <f>IF(((((L13-K13)*(SUM(D11:J11)))*$C$8)&gt;0),(((L13-K13)*$C$8)*(SUM(D11:J11))),"0")</f>
        <v>0</v>
      </c>
      <c r="M15" s="302" t="str">
        <f>IF(((((M13-L13)*(SUM(D11:K11)))*$C$8)&gt;0),(((M13-L13)*$C$8)*(SUM(D11:K11))),"0")</f>
        <v>0</v>
      </c>
      <c r="N15" s="294">
        <f>SUM(B15:M15)</f>
        <v>0</v>
      </c>
      <c r="O15" s="339" t="s">
        <v>301</v>
      </c>
      <c r="P15" s="340"/>
      <c r="Q15" s="340"/>
      <c r="R15" s="340"/>
      <c r="S15" s="340"/>
      <c r="T15" s="340"/>
      <c r="W15" s="76"/>
      <c r="X15" s="76"/>
      <c r="Y15" s="76"/>
      <c r="Z15" s="76"/>
      <c r="AA15" s="76"/>
      <c r="AB15" s="76"/>
      <c r="AC15" s="76"/>
      <c r="AD15" s="76"/>
      <c r="AE15" s="76"/>
    </row>
    <row r="16" spans="1:31" s="95" customFormat="1" ht="19.5" customHeight="1">
      <c r="A16" s="90" t="s">
        <v>160</v>
      </c>
      <c r="B16" s="296"/>
      <c r="C16" s="296">
        <f aca="true" t="shared" si="1" ref="C16:L16">SUM(C14:C15)</f>
        <v>0</v>
      </c>
      <c r="D16" s="296">
        <f t="shared" si="1"/>
        <v>0</v>
      </c>
      <c r="E16" s="296">
        <f t="shared" si="1"/>
        <v>0</v>
      </c>
      <c r="F16" s="296">
        <f t="shared" si="1"/>
        <v>0</v>
      </c>
      <c r="G16" s="296">
        <f t="shared" si="1"/>
        <v>0</v>
      </c>
      <c r="H16" s="296">
        <f t="shared" si="1"/>
        <v>0</v>
      </c>
      <c r="I16" s="296">
        <f t="shared" si="1"/>
        <v>0</v>
      </c>
      <c r="J16" s="296">
        <f t="shared" si="1"/>
        <v>0</v>
      </c>
      <c r="K16" s="296">
        <f t="shared" si="1"/>
        <v>0</v>
      </c>
      <c r="L16" s="296">
        <f t="shared" si="1"/>
        <v>0</v>
      </c>
      <c r="M16" s="296">
        <f>SUM(M14:M15)</f>
        <v>0</v>
      </c>
      <c r="N16" s="322">
        <f>SUM(B16:M16)</f>
        <v>0</v>
      </c>
      <c r="O16" s="13"/>
      <c r="P16" s="13"/>
      <c r="Q16" s="13"/>
      <c r="R16" s="13"/>
      <c r="S16" s="13"/>
      <c r="T16" s="13"/>
      <c r="W16" s="76"/>
      <c r="X16" s="76"/>
      <c r="Y16" s="76"/>
      <c r="Z16" s="76"/>
      <c r="AA16" s="76"/>
      <c r="AB16" s="76"/>
      <c r="AC16" s="76"/>
      <c r="AD16" s="76"/>
      <c r="AE16" s="76"/>
    </row>
    <row r="17" spans="1:31" s="13" customFormat="1" ht="19.5" customHeight="1">
      <c r="A17" s="96"/>
      <c r="B17" s="303"/>
      <c r="C17" s="303"/>
      <c r="D17" s="304"/>
      <c r="E17" s="304"/>
      <c r="F17" s="304"/>
      <c r="G17" s="305"/>
      <c r="H17" s="305"/>
      <c r="I17" s="305"/>
      <c r="J17" s="305"/>
      <c r="K17" s="305"/>
      <c r="L17" s="305"/>
      <c r="M17" s="305"/>
      <c r="N17" s="295"/>
      <c r="W17" s="76"/>
      <c r="X17" s="76"/>
      <c r="Y17" s="76"/>
      <c r="Z17" s="76"/>
      <c r="AA17" s="76"/>
      <c r="AB17" s="76"/>
      <c r="AC17" s="76"/>
      <c r="AD17" s="76"/>
      <c r="AE17" s="76"/>
    </row>
    <row r="18" spans="1:31" s="13" customFormat="1" ht="24">
      <c r="A18" s="267" t="s">
        <v>274</v>
      </c>
      <c r="B18" s="306">
        <f>(M6*M8*C8)+((C7-M6)*(M8-M7)*C8)</f>
        <v>0</v>
      </c>
      <c r="C18" s="296"/>
      <c r="D18" s="296"/>
      <c r="E18" s="296"/>
      <c r="F18" s="296"/>
      <c r="G18" s="296"/>
      <c r="H18" s="296"/>
      <c r="I18" s="296"/>
      <c r="J18" s="296"/>
      <c r="K18" s="296"/>
      <c r="L18" s="296"/>
      <c r="M18" s="296"/>
      <c r="N18" s="296"/>
      <c r="W18" s="76"/>
      <c r="X18" s="76"/>
      <c r="Y18" s="76"/>
      <c r="Z18" s="76"/>
      <c r="AA18" s="76"/>
      <c r="AB18" s="76"/>
      <c r="AC18" s="76"/>
      <c r="AD18" s="76"/>
      <c r="AE18" s="76"/>
    </row>
    <row r="19" spans="1:31" s="13" customFormat="1" ht="19.5" customHeight="1">
      <c r="A19" s="90" t="s">
        <v>299</v>
      </c>
      <c r="B19" s="307"/>
      <c r="C19" s="98"/>
      <c r="D19" s="98"/>
      <c r="E19" s="98"/>
      <c r="F19" s="98"/>
      <c r="G19" s="296"/>
      <c r="H19" s="296"/>
      <c r="I19" s="296"/>
      <c r="J19" s="296"/>
      <c r="K19" s="296"/>
      <c r="L19" s="296"/>
      <c r="M19" s="317"/>
      <c r="N19" s="296"/>
      <c r="O19" s="341" t="s">
        <v>298</v>
      </c>
      <c r="P19" s="341"/>
      <c r="Q19" s="341"/>
      <c r="R19" s="341"/>
      <c r="S19" s="341"/>
      <c r="T19" s="341"/>
      <c r="W19" s="76"/>
      <c r="X19" s="76"/>
      <c r="Y19" s="76"/>
      <c r="Z19" s="76"/>
      <c r="AA19" s="76"/>
      <c r="AB19" s="76"/>
      <c r="AC19" s="76"/>
      <c r="AD19" s="76"/>
      <c r="AE19" s="76"/>
    </row>
    <row r="20" spans="1:20" s="13" customFormat="1" ht="19.5" customHeight="1">
      <c r="A20" s="97" t="s">
        <v>166</v>
      </c>
      <c r="B20" s="297">
        <f>($C$7*B19)*$C$8</f>
        <v>0</v>
      </c>
      <c r="C20" s="320">
        <f>($C$7*C19)*$C$8</f>
        <v>0</v>
      </c>
      <c r="D20" s="320">
        <f>($C$7*D19)*$C$8</f>
        <v>0</v>
      </c>
      <c r="E20" s="320">
        <f>($C$7*E19)*$C$8</f>
        <v>0</v>
      </c>
      <c r="F20" s="320">
        <f>($C$7*F19)*$C$8</f>
        <v>0</v>
      </c>
      <c r="G20" s="297"/>
      <c r="H20" s="297"/>
      <c r="I20" s="297"/>
      <c r="J20" s="297"/>
      <c r="K20" s="297"/>
      <c r="L20" s="297"/>
      <c r="M20" s="297"/>
      <c r="N20" s="321">
        <f>SUM(B20:M20)</f>
        <v>0</v>
      </c>
      <c r="O20" s="341"/>
      <c r="P20" s="341"/>
      <c r="Q20" s="341"/>
      <c r="R20" s="341"/>
      <c r="S20" s="341"/>
      <c r="T20" s="341"/>
    </row>
    <row r="21" spans="1:21" s="13" customFormat="1" ht="9.75" customHeight="1">
      <c r="A21" s="281"/>
      <c r="B21" s="338"/>
      <c r="C21" s="338"/>
      <c r="D21" s="338"/>
      <c r="E21" s="338"/>
      <c r="F21" s="338"/>
      <c r="G21" s="338"/>
      <c r="H21" s="338"/>
      <c r="I21" s="14"/>
      <c r="J21" s="14"/>
      <c r="K21" s="14"/>
      <c r="L21" s="281"/>
      <c r="M21" s="14"/>
      <c r="N21" s="14"/>
      <c r="O21" s="341"/>
      <c r="P21" s="341"/>
      <c r="Q21" s="341"/>
      <c r="R21" s="341"/>
      <c r="S21" s="341"/>
      <c r="T21" s="341"/>
      <c r="U21" s="14"/>
    </row>
    <row r="22" spans="1:14" s="13" customFormat="1" ht="15" customHeight="1">
      <c r="A22" s="335"/>
      <c r="B22" s="99"/>
      <c r="C22" s="99"/>
      <c r="D22" s="99"/>
      <c r="E22" s="99"/>
      <c r="F22" s="99"/>
      <c r="G22" s="99"/>
      <c r="H22" s="99"/>
      <c r="I22" s="99"/>
      <c r="J22" s="99"/>
      <c r="K22" s="99"/>
      <c r="L22" s="99"/>
      <c r="M22" s="99"/>
      <c r="N22" s="99"/>
    </row>
    <row r="23" spans="1:14" s="13" customFormat="1" ht="18" customHeight="1">
      <c r="A23" s="335"/>
      <c r="B23" s="99"/>
      <c r="C23" s="99"/>
      <c r="D23" s="99"/>
      <c r="E23" s="99"/>
      <c r="F23" s="99"/>
      <c r="G23" s="99"/>
      <c r="H23" s="99"/>
      <c r="I23" s="99"/>
      <c r="J23" s="99"/>
      <c r="K23" s="99"/>
      <c r="L23" s="99"/>
      <c r="M23" s="99"/>
      <c r="N23" s="99"/>
    </row>
    <row r="24" spans="1:14" s="13" customFormat="1" ht="5.25" customHeight="1">
      <c r="A24" s="99"/>
      <c r="B24" s="99"/>
      <c r="C24" s="99"/>
      <c r="D24" s="99"/>
      <c r="E24" s="99"/>
      <c r="F24" s="99"/>
      <c r="G24" s="99"/>
      <c r="H24" s="99"/>
      <c r="I24" s="99"/>
      <c r="J24" s="99"/>
      <c r="K24" s="99"/>
      <c r="L24" s="99"/>
      <c r="M24" s="99"/>
      <c r="N24" s="99"/>
    </row>
    <row r="25" spans="2:8" s="13" customFormat="1" ht="2.25" customHeight="1">
      <c r="B25" s="337"/>
      <c r="C25" s="337"/>
      <c r="D25" s="337"/>
      <c r="E25" s="337"/>
      <c r="F25" s="337"/>
      <c r="G25" s="337"/>
      <c r="H25" s="337"/>
    </row>
    <row r="26" s="13" customFormat="1" ht="15"/>
    <row r="28" spans="15:20" ht="15">
      <c r="O28" s="95"/>
      <c r="P28" s="95"/>
      <c r="Q28" s="95"/>
      <c r="R28" s="95"/>
      <c r="S28" s="95"/>
      <c r="T28" s="95"/>
    </row>
  </sheetData>
  <sheetProtection password="DBAD" sheet="1" selectLockedCells="1"/>
  <mergeCells count="13">
    <mergeCell ref="A1:N1"/>
    <mergeCell ref="A4:N4"/>
    <mergeCell ref="J7:L7"/>
    <mergeCell ref="O5:T7"/>
    <mergeCell ref="O13:T13"/>
    <mergeCell ref="J8:L8"/>
    <mergeCell ref="A8:B8"/>
    <mergeCell ref="A22:A23"/>
    <mergeCell ref="M9:N9"/>
    <mergeCell ref="B25:H25"/>
    <mergeCell ref="B21:H21"/>
    <mergeCell ref="O15:T15"/>
    <mergeCell ref="O19:T21"/>
  </mergeCells>
  <conditionalFormatting sqref="O14:T14 O13 O16:T17 O15">
    <cfRule type="cellIs" priority="47" dxfId="32" operator="greaterThan" stopIfTrue="1">
      <formula>0</formula>
    </cfRule>
    <cfRule type="cellIs" priority="48" dxfId="33" operator="equal" stopIfTrue="1">
      <formula>0</formula>
    </cfRule>
  </conditionalFormatting>
  <conditionalFormatting sqref="A28:F28 O19">
    <cfRule type="cellIs" priority="23" dxfId="32" operator="greaterThan" stopIfTrue="1">
      <formula>0</formula>
    </cfRule>
    <cfRule type="cellIs" priority="24" dxfId="33" operator="equal" stopIfTrue="1">
      <formula>0</formula>
    </cfRule>
  </conditionalFormatting>
  <conditionalFormatting sqref="O4:T4">
    <cfRule type="cellIs" priority="11" dxfId="32" operator="greaterThan" stopIfTrue="1">
      <formula>0</formula>
    </cfRule>
    <cfRule type="cellIs" priority="12" dxfId="33" operator="equal" stopIfTrue="1">
      <formula>0</formula>
    </cfRule>
  </conditionalFormatting>
  <conditionalFormatting sqref="O5">
    <cfRule type="cellIs" priority="7" dxfId="32" operator="greaterThan" stopIfTrue="1">
      <formula>0</formula>
    </cfRule>
    <cfRule type="cellIs" priority="8" dxfId="33" operator="equal" stopIfTrue="1">
      <formula>0</formula>
    </cfRule>
  </conditionalFormatting>
  <hyperlinks>
    <hyperlink ref="M9" location="'Milk supply curve'!A1" display="Milk curve graph - click here"/>
  </hyperlinks>
  <printOptions horizontalCentered="1"/>
  <pageMargins left="0.03937007874015748" right="0.03937007874015748" top="0.03937007874015748" bottom="0.03937007874015748" header="0.31496062992125984" footer="0.31496062992125984"/>
  <pageSetup horizontalDpi="600" verticalDpi="600" orientation="landscape" paperSize="9" scale="75" r:id="rId4"/>
  <ignoredErrors>
    <ignoredError sqref="E12" formulaRange="1"/>
    <ignoredError sqref="N13" evalError="1" unlockedFormula="1"/>
  </ignoredErrors>
  <drawing r:id="rId3"/>
  <legacyDrawing r:id="rId2"/>
</worksheet>
</file>

<file path=xl/worksheets/sheet3.xml><?xml version="1.0" encoding="utf-8"?>
<worksheet xmlns="http://schemas.openxmlformats.org/spreadsheetml/2006/main" xmlns:r="http://schemas.openxmlformats.org/officeDocument/2006/relationships">
  <dimension ref="A1:AK56"/>
  <sheetViews>
    <sheetView showGridLines="0" showZeros="0" zoomScale="120" zoomScaleNormal="120" zoomScalePageLayoutView="0" workbookViewId="0" topLeftCell="A1">
      <selection activeCell="E9" sqref="E9"/>
    </sheetView>
  </sheetViews>
  <sheetFormatPr defaultColWidth="9.140625" defaultRowHeight="15" customHeight="1"/>
  <cols>
    <col min="1" max="1" width="10.140625" style="0" customWidth="1"/>
    <col min="2" max="2" width="1.57421875" style="0" customWidth="1"/>
    <col min="3" max="3" width="2.8515625" style="0" customWidth="1"/>
    <col min="4" max="4" width="3.421875" style="0" customWidth="1"/>
    <col min="5" max="5" width="2.28125" style="0" customWidth="1"/>
    <col min="6" max="6" width="6.140625" style="0" customWidth="1"/>
    <col min="7" max="7" width="8.7109375" style="0" customWidth="1"/>
    <col min="8" max="8" width="5.28125" style="0" customWidth="1"/>
    <col min="9" max="9" width="7.28125" style="0" customWidth="1"/>
    <col min="10" max="11" width="5.140625" style="0" customWidth="1"/>
    <col min="12" max="12" width="1.7109375" style="0" customWidth="1"/>
    <col min="13" max="13" width="4.28125" style="0" customWidth="1"/>
    <col min="14" max="14" width="4.7109375" style="0" customWidth="1"/>
    <col min="15" max="15" width="1.7109375" style="0" customWidth="1"/>
    <col min="16" max="16" width="1.8515625" style="0" customWidth="1"/>
    <col min="17" max="17" width="3.7109375" style="0" customWidth="1"/>
    <col min="18" max="18" width="1.421875" style="0" customWidth="1"/>
    <col min="19" max="19" width="5.140625" style="0" customWidth="1"/>
    <col min="20" max="20" width="1.28515625" style="0" customWidth="1"/>
    <col min="21" max="21" width="2.421875" style="0" customWidth="1"/>
    <col min="22" max="22" width="4.57421875" style="0" customWidth="1"/>
    <col min="23" max="23" width="2.421875" style="0" customWidth="1"/>
    <col min="24" max="24" width="3.8515625" style="0" customWidth="1"/>
    <col min="25" max="25" width="1.421875" style="0" customWidth="1"/>
    <col min="26" max="26" width="4.8515625" style="0" customWidth="1"/>
    <col min="27" max="27" width="3.140625" style="0" customWidth="1"/>
    <col min="28" max="16384" width="9.140625" style="2" customWidth="1"/>
  </cols>
  <sheetData>
    <row r="1" spans="1:27" ht="33.75" customHeight="1">
      <c r="A1" s="436" t="s">
        <v>0</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8"/>
    </row>
    <row r="2" spans="1:27" ht="17.25" customHeight="1">
      <c r="A2" s="3" t="s">
        <v>12</v>
      </c>
      <c r="B2" s="403"/>
      <c r="C2" s="403"/>
      <c r="D2" s="403"/>
      <c r="E2" s="403"/>
      <c r="F2" s="403"/>
      <c r="G2" s="403"/>
      <c r="H2" s="403"/>
      <c r="I2" s="403"/>
      <c r="J2" s="403"/>
      <c r="K2" s="404" t="s">
        <v>13</v>
      </c>
      <c r="L2" s="404"/>
      <c r="M2" s="404"/>
      <c r="N2" s="410"/>
      <c r="O2" s="410"/>
      <c r="P2" s="410"/>
      <c r="Q2" s="410"/>
      <c r="R2" s="410"/>
      <c r="S2" s="410"/>
      <c r="T2" s="404" t="s">
        <v>14</v>
      </c>
      <c r="U2" s="404"/>
      <c r="V2" s="410"/>
      <c r="W2" s="410"/>
      <c r="X2" s="410"/>
      <c r="Y2" s="410"/>
      <c r="Z2" s="410"/>
      <c r="AA2" s="4"/>
    </row>
    <row r="3" spans="1:27" ht="17.25" customHeight="1">
      <c r="A3" s="5" t="s">
        <v>1</v>
      </c>
      <c r="B3" s="405">
        <f>E7</f>
        <v>0</v>
      </c>
      <c r="C3" s="405"/>
      <c r="D3" s="405"/>
      <c r="E3" s="405"/>
      <c r="F3" s="6" t="s">
        <v>15</v>
      </c>
      <c r="G3" s="323"/>
      <c r="H3" s="8" t="s">
        <v>16</v>
      </c>
      <c r="I3" s="7"/>
      <c r="J3" s="8" t="s">
        <v>17</v>
      </c>
      <c r="K3" s="406">
        <f>IF(G3=0,"",B3/G3)</f>
      </c>
      <c r="L3" s="406"/>
      <c r="M3" s="406"/>
      <c r="N3" s="407" t="s">
        <v>18</v>
      </c>
      <c r="O3" s="407"/>
      <c r="P3" s="407"/>
      <c r="Q3" s="409">
        <f>IF(I3=0,"",B3/I3)</f>
      </c>
      <c r="R3" s="409"/>
      <c r="S3" s="409"/>
      <c r="T3" s="409"/>
      <c r="U3" s="408" t="s">
        <v>19</v>
      </c>
      <c r="V3" s="408"/>
      <c r="W3" s="382">
        <f>IF(I3=0,"",G3/I3)</f>
      </c>
      <c r="X3" s="382"/>
      <c r="Y3" s="382"/>
      <c r="Z3" s="373" t="s">
        <v>20</v>
      </c>
      <c r="AA3" s="374"/>
    </row>
    <row r="4" spans="1:27" s="14" customFormat="1" ht="8.25" customHeight="1">
      <c r="A4" s="375"/>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row>
    <row r="5" spans="1:27" ht="15" customHeight="1">
      <c r="A5" s="376" t="s">
        <v>2</v>
      </c>
      <c r="B5" s="377"/>
      <c r="C5" s="377"/>
      <c r="D5" s="377"/>
      <c r="E5" s="377"/>
      <c r="F5" s="377"/>
      <c r="G5" s="377"/>
      <c r="H5" s="377"/>
      <c r="I5" s="377"/>
      <c r="J5" s="378"/>
      <c r="K5" s="379" t="s">
        <v>21</v>
      </c>
      <c r="L5" s="379"/>
      <c r="M5" s="379"/>
      <c r="N5" s="379"/>
      <c r="O5" s="379"/>
      <c r="P5" s="379"/>
      <c r="Q5" s="379"/>
      <c r="R5" s="379"/>
      <c r="S5" s="379"/>
      <c r="T5" s="380" t="s">
        <v>22</v>
      </c>
      <c r="U5" s="379"/>
      <c r="V5" s="379"/>
      <c r="W5" s="380" t="s">
        <v>23</v>
      </c>
      <c r="X5" s="379"/>
      <c r="Y5" s="379"/>
      <c r="Z5" s="380" t="s">
        <v>24</v>
      </c>
      <c r="AA5" s="381"/>
    </row>
    <row r="6" spans="1:27" ht="15" customHeight="1">
      <c r="A6" s="9" t="s">
        <v>3</v>
      </c>
      <c r="B6" s="10"/>
      <c r="C6" s="10"/>
      <c r="D6" s="10"/>
      <c r="E6" s="391" t="s">
        <v>25</v>
      </c>
      <c r="F6" s="391"/>
      <c r="G6" s="391"/>
      <c r="H6" s="391"/>
      <c r="I6" s="391"/>
      <c r="J6" s="324">
        <f>'Step 1 - Milk Income'!C8</f>
        <v>1</v>
      </c>
      <c r="K6" s="390"/>
      <c r="L6" s="390"/>
      <c r="M6" s="390"/>
      <c r="N6" s="390"/>
      <c r="O6" s="390"/>
      <c r="P6" s="390"/>
      <c r="Q6" s="390"/>
      <c r="R6" s="390"/>
      <c r="S6" s="390"/>
      <c r="T6" s="10"/>
      <c r="U6" s="10"/>
      <c r="V6" s="10"/>
      <c r="W6" s="10"/>
      <c r="X6" s="10"/>
      <c r="Y6" s="10"/>
      <c r="Z6" s="10"/>
      <c r="AA6" s="11"/>
    </row>
    <row r="7" spans="1:27" ht="15" customHeight="1">
      <c r="A7" s="388" t="s">
        <v>287</v>
      </c>
      <c r="B7" s="389"/>
      <c r="C7" s="389"/>
      <c r="D7" s="389"/>
      <c r="E7" s="411">
        <f>'Step 1 - Milk Income'!N11</f>
        <v>0</v>
      </c>
      <c r="F7" s="411"/>
      <c r="G7" s="12" t="s">
        <v>26</v>
      </c>
      <c r="H7" s="412" t="e">
        <f>'Step 1 - Milk Income'!N16/'Step 1 - Milk Income'!N11</f>
        <v>#DIV/0!</v>
      </c>
      <c r="I7" s="412"/>
      <c r="J7" s="16" t="s">
        <v>27</v>
      </c>
      <c r="K7" s="383" t="e">
        <f>SUM(E7*H7)</f>
        <v>#DIV/0!</v>
      </c>
      <c r="L7" s="384"/>
      <c r="M7" s="384"/>
      <c r="N7" s="384"/>
      <c r="O7" s="384"/>
      <c r="P7" s="384"/>
      <c r="Q7" s="384"/>
      <c r="R7" s="384"/>
      <c r="S7" s="385"/>
      <c r="T7" s="357">
        <f aca="true" t="shared" si="0" ref="T7:T12">IF($B$3=0,"",K7/$B$3)</f>
      </c>
      <c r="U7" s="358"/>
      <c r="V7" s="358"/>
      <c r="W7" s="355">
        <f aca="true" t="shared" si="1" ref="W7:W12">IF($G$3=0,"",K7/$G$3)</f>
      </c>
      <c r="X7" s="356"/>
      <c r="Y7" s="356"/>
      <c r="Z7" s="355">
        <f aca="true" t="shared" si="2" ref="Z7:Z12">IF($I$3=0,"",K7/$I$3)</f>
      </c>
      <c r="AA7" s="359"/>
    </row>
    <row r="8" spans="1:27" ht="15" customHeight="1">
      <c r="A8" s="360" t="s">
        <v>189</v>
      </c>
      <c r="B8" s="361"/>
      <c r="C8" s="361"/>
      <c r="D8" s="361"/>
      <c r="E8" s="386">
        <f>'Step 1 - Milk Income'!C7</f>
        <v>0</v>
      </c>
      <c r="F8" s="386"/>
      <c r="G8" s="12" t="s">
        <v>26</v>
      </c>
      <c r="H8" s="387" t="e">
        <f>'Step 1 - Milk Income'!N20/'Step 1 - Milk Income'!C7</f>
        <v>#DIV/0!</v>
      </c>
      <c r="I8" s="387"/>
      <c r="J8" s="17" t="s">
        <v>28</v>
      </c>
      <c r="K8" s="383" t="e">
        <f>SUM(E8*H8)</f>
        <v>#DIV/0!</v>
      </c>
      <c r="L8" s="384"/>
      <c r="M8" s="384"/>
      <c r="N8" s="384"/>
      <c r="O8" s="384"/>
      <c r="P8" s="384"/>
      <c r="Q8" s="384"/>
      <c r="R8" s="384"/>
      <c r="S8" s="385"/>
      <c r="T8" s="357">
        <f t="shared" si="0"/>
      </c>
      <c r="U8" s="358"/>
      <c r="V8" s="358"/>
      <c r="W8" s="355">
        <f t="shared" si="1"/>
      </c>
      <c r="X8" s="356"/>
      <c r="Y8" s="356"/>
      <c r="Z8" s="355">
        <f t="shared" si="2"/>
      </c>
      <c r="AA8" s="359"/>
    </row>
    <row r="9" spans="1:27" s="13" customFormat="1" ht="15" customHeight="1">
      <c r="A9" s="310" t="s">
        <v>274</v>
      </c>
      <c r="B9" s="311"/>
      <c r="C9" s="311"/>
      <c r="D9" s="311"/>
      <c r="E9" s="318"/>
      <c r="F9" s="318"/>
      <c r="G9" s="12"/>
      <c r="H9" s="319"/>
      <c r="I9" s="319"/>
      <c r="J9" s="17"/>
      <c r="K9" s="383">
        <f>'Step 1 - Milk Income'!B18</f>
        <v>0</v>
      </c>
      <c r="L9" s="384"/>
      <c r="M9" s="384"/>
      <c r="N9" s="384"/>
      <c r="O9" s="384"/>
      <c r="P9" s="384"/>
      <c r="Q9" s="384"/>
      <c r="R9" s="384"/>
      <c r="S9" s="385"/>
      <c r="T9" s="357">
        <f t="shared" si="0"/>
      </c>
      <c r="U9" s="358"/>
      <c r="V9" s="358"/>
      <c r="W9" s="355">
        <f t="shared" si="1"/>
      </c>
      <c r="X9" s="356"/>
      <c r="Y9" s="356"/>
      <c r="Z9" s="355">
        <f t="shared" si="2"/>
      </c>
      <c r="AA9" s="359"/>
    </row>
    <row r="10" spans="1:27" ht="15" customHeight="1">
      <c r="A10" s="360" t="s">
        <v>29</v>
      </c>
      <c r="B10" s="361"/>
      <c r="C10" s="361"/>
      <c r="D10" s="361"/>
      <c r="E10" s="362"/>
      <c r="F10" s="362"/>
      <c r="G10" s="361"/>
      <c r="H10" s="362"/>
      <c r="I10" s="362"/>
      <c r="J10" s="363"/>
      <c r="K10" s="353"/>
      <c r="L10" s="354"/>
      <c r="M10" s="354"/>
      <c r="N10" s="354"/>
      <c r="O10" s="354"/>
      <c r="P10" s="354"/>
      <c r="Q10" s="354"/>
      <c r="R10" s="354"/>
      <c r="S10" s="354"/>
      <c r="T10" s="357">
        <f t="shared" si="0"/>
      </c>
      <c r="U10" s="358"/>
      <c r="V10" s="358"/>
      <c r="W10" s="355">
        <f t="shared" si="1"/>
      </c>
      <c r="X10" s="356"/>
      <c r="Y10" s="356"/>
      <c r="Z10" s="355">
        <f t="shared" si="2"/>
      </c>
      <c r="AA10" s="359"/>
    </row>
    <row r="11" spans="1:27" s="13" customFormat="1" ht="15" customHeight="1">
      <c r="A11" s="393" t="s">
        <v>246</v>
      </c>
      <c r="B11" s="394"/>
      <c r="C11" s="394"/>
      <c r="D11" s="394"/>
      <c r="E11" s="395"/>
      <c r="F11" s="395"/>
      <c r="G11" s="394"/>
      <c r="H11" s="395"/>
      <c r="I11" s="395"/>
      <c r="J11" s="396"/>
      <c r="K11" s="353"/>
      <c r="L11" s="354"/>
      <c r="M11" s="354"/>
      <c r="N11" s="354"/>
      <c r="O11" s="354"/>
      <c r="P11" s="354"/>
      <c r="Q11" s="354"/>
      <c r="R11" s="354"/>
      <c r="S11" s="354"/>
      <c r="T11" s="357">
        <f t="shared" si="0"/>
      </c>
      <c r="U11" s="358"/>
      <c r="V11" s="358"/>
      <c r="W11" s="355">
        <f t="shared" si="1"/>
      </c>
      <c r="X11" s="356"/>
      <c r="Y11" s="356"/>
      <c r="Z11" s="355">
        <f t="shared" si="2"/>
      </c>
      <c r="AA11" s="359"/>
    </row>
    <row r="12" spans="1:37" ht="15" customHeight="1">
      <c r="A12" s="393" t="s">
        <v>308</v>
      </c>
      <c r="B12" s="394"/>
      <c r="C12" s="394"/>
      <c r="D12" s="394"/>
      <c r="E12" s="395"/>
      <c r="F12" s="395"/>
      <c r="G12" s="394"/>
      <c r="H12" s="395"/>
      <c r="I12" s="395"/>
      <c r="J12" s="396"/>
      <c r="K12" s="353"/>
      <c r="L12" s="354"/>
      <c r="M12" s="354"/>
      <c r="N12" s="354"/>
      <c r="O12" s="354"/>
      <c r="P12" s="354"/>
      <c r="Q12" s="354"/>
      <c r="R12" s="354"/>
      <c r="S12" s="354"/>
      <c r="T12" s="357">
        <f t="shared" si="0"/>
      </c>
      <c r="U12" s="358"/>
      <c r="V12" s="358"/>
      <c r="W12" s="355">
        <f t="shared" si="1"/>
      </c>
      <c r="X12" s="356"/>
      <c r="Y12" s="356"/>
      <c r="Z12" s="355">
        <f t="shared" si="2"/>
      </c>
      <c r="AA12" s="359"/>
      <c r="AB12" s="13"/>
      <c r="AC12" s="13"/>
      <c r="AD12" s="13"/>
      <c r="AE12" s="13"/>
      <c r="AF12" s="13"/>
      <c r="AG12" s="13"/>
      <c r="AH12" s="13"/>
      <c r="AI12" s="13"/>
      <c r="AJ12" s="13"/>
      <c r="AK12" s="13"/>
    </row>
    <row r="13" spans="1:37" ht="15" customHeight="1">
      <c r="A13" s="365" t="s">
        <v>4</v>
      </c>
      <c r="B13" s="366"/>
      <c r="C13" s="366"/>
      <c r="D13" s="366"/>
      <c r="E13" s="366"/>
      <c r="F13" s="366"/>
      <c r="G13" s="366"/>
      <c r="H13" s="366"/>
      <c r="I13" s="366"/>
      <c r="J13" s="366"/>
      <c r="K13" s="367" t="e">
        <f>SUM(K7:K12)</f>
        <v>#DIV/0!</v>
      </c>
      <c r="L13" s="367"/>
      <c r="M13" s="367"/>
      <c r="N13" s="367"/>
      <c r="O13" s="367"/>
      <c r="P13" s="367"/>
      <c r="Q13" s="367"/>
      <c r="R13" s="367"/>
      <c r="S13" s="367"/>
      <c r="T13" s="413">
        <f>SUM(T7:T12)</f>
        <v>0</v>
      </c>
      <c r="U13" s="413"/>
      <c r="V13" s="413"/>
      <c r="W13" s="414">
        <f>SUM(W7:W12)</f>
        <v>0</v>
      </c>
      <c r="X13" s="414"/>
      <c r="Y13" s="414"/>
      <c r="Z13" s="414">
        <f>SUM(Z7:Z12)</f>
        <v>0</v>
      </c>
      <c r="AA13" s="415"/>
      <c r="AB13" s="13"/>
      <c r="AC13" s="13"/>
      <c r="AD13" s="13"/>
      <c r="AE13" s="13"/>
      <c r="AF13" s="13"/>
      <c r="AG13" s="13"/>
      <c r="AH13" s="13"/>
      <c r="AI13" s="13"/>
      <c r="AJ13" s="13"/>
      <c r="AK13" s="13"/>
    </row>
    <row r="14" spans="1:37" ht="15" customHeight="1">
      <c r="A14" s="393" t="s">
        <v>245</v>
      </c>
      <c r="B14" s="394"/>
      <c r="C14" s="394"/>
      <c r="D14" s="394"/>
      <c r="E14" s="395"/>
      <c r="F14" s="395"/>
      <c r="G14" s="394"/>
      <c r="H14" s="395"/>
      <c r="I14" s="395"/>
      <c r="J14" s="396"/>
      <c r="K14" s="397"/>
      <c r="L14" s="398"/>
      <c r="M14" s="398"/>
      <c r="N14" s="398"/>
      <c r="O14" s="398"/>
      <c r="P14" s="398"/>
      <c r="Q14" s="398"/>
      <c r="R14" s="398"/>
      <c r="S14" s="399"/>
      <c r="T14" s="400">
        <f>IF($B$3=0,"",K14/$B$3)</f>
      </c>
      <c r="U14" s="401"/>
      <c r="V14" s="402"/>
      <c r="W14" s="416">
        <f>IF($G$3=0,"",K14/$G$3)</f>
      </c>
      <c r="X14" s="417"/>
      <c r="Y14" s="418"/>
      <c r="Z14" s="416">
        <f>IF($I$3=0,"",K14/$I$3)</f>
      </c>
      <c r="AA14" s="418"/>
      <c r="AB14" s="13"/>
      <c r="AC14" s="13"/>
      <c r="AD14" s="13"/>
      <c r="AE14" s="13"/>
      <c r="AF14" s="13"/>
      <c r="AG14" s="13"/>
      <c r="AH14" s="13"/>
      <c r="AI14" s="13"/>
      <c r="AJ14" s="13"/>
      <c r="AK14" s="13"/>
    </row>
    <row r="15" spans="1:37" ht="15" customHeight="1">
      <c r="A15" s="393" t="s">
        <v>248</v>
      </c>
      <c r="B15" s="394"/>
      <c r="C15" s="394"/>
      <c r="D15" s="394"/>
      <c r="E15" s="395"/>
      <c r="F15" s="395"/>
      <c r="G15" s="394"/>
      <c r="H15" s="395"/>
      <c r="I15" s="395"/>
      <c r="J15" s="396"/>
      <c r="K15" s="419"/>
      <c r="L15" s="420"/>
      <c r="M15" s="420"/>
      <c r="N15" s="420"/>
      <c r="O15" s="420"/>
      <c r="P15" s="420"/>
      <c r="Q15" s="420"/>
      <c r="R15" s="420"/>
      <c r="S15" s="421"/>
      <c r="T15" s="400">
        <f>IF($B$3=0,"",K15/$B$3)</f>
      </c>
      <c r="U15" s="401"/>
      <c r="V15" s="402"/>
      <c r="W15" s="416">
        <f>IF($G$3=0,"",K15/$G$3)</f>
      </c>
      <c r="X15" s="417"/>
      <c r="Y15" s="418"/>
      <c r="Z15" s="416">
        <f>IF($I$3=0,"",K15/$I$3)</f>
      </c>
      <c r="AA15" s="418"/>
      <c r="AB15" s="13"/>
      <c r="AC15" s="13"/>
      <c r="AD15" s="13"/>
      <c r="AE15" s="13"/>
      <c r="AF15" s="13"/>
      <c r="AG15" s="13"/>
      <c r="AH15" s="13"/>
      <c r="AI15" s="13"/>
      <c r="AJ15" s="13"/>
      <c r="AK15" s="13"/>
    </row>
    <row r="16" spans="1:37" ht="15" customHeight="1">
      <c r="A16" s="365" t="s">
        <v>5</v>
      </c>
      <c r="B16" s="366"/>
      <c r="C16" s="366"/>
      <c r="D16" s="366"/>
      <c r="E16" s="366"/>
      <c r="F16" s="366"/>
      <c r="G16" s="366"/>
      <c r="H16" s="366"/>
      <c r="I16" s="366"/>
      <c r="J16" s="366"/>
      <c r="K16" s="422" t="e">
        <f>SUM(K13:K15)</f>
        <v>#DIV/0!</v>
      </c>
      <c r="L16" s="367"/>
      <c r="M16" s="367"/>
      <c r="N16" s="367"/>
      <c r="O16" s="367"/>
      <c r="P16" s="367"/>
      <c r="Q16" s="367"/>
      <c r="R16" s="367"/>
      <c r="S16" s="423"/>
      <c r="T16" s="424">
        <f>SUM(T13:T15)</f>
        <v>0</v>
      </c>
      <c r="U16" s="413"/>
      <c r="V16" s="413"/>
      <c r="W16" s="425">
        <f>SUM(W13:W15)</f>
        <v>0</v>
      </c>
      <c r="X16" s="414"/>
      <c r="Y16" s="414"/>
      <c r="Z16" s="425">
        <f>SUM(Z13:Z15)</f>
        <v>0</v>
      </c>
      <c r="AA16" s="415"/>
      <c r="AB16" s="13"/>
      <c r="AC16" s="13"/>
      <c r="AD16" s="13"/>
      <c r="AE16" s="13"/>
      <c r="AF16" s="13"/>
      <c r="AG16" s="13"/>
      <c r="AH16" s="13"/>
      <c r="AI16" s="13"/>
      <c r="AJ16" s="13"/>
      <c r="AK16" s="13"/>
    </row>
    <row r="17" spans="1:37" s="14" customFormat="1" ht="20.25" customHeight="1">
      <c r="A17" s="370" t="s">
        <v>58</v>
      </c>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13"/>
      <c r="AC17" s="13"/>
      <c r="AD17" s="13"/>
      <c r="AE17" s="13"/>
      <c r="AF17" s="13"/>
      <c r="AG17" s="13"/>
      <c r="AH17" s="13"/>
      <c r="AI17" s="13"/>
      <c r="AJ17" s="13"/>
      <c r="AK17" s="13"/>
    </row>
    <row r="18" spans="1:37" ht="15" customHeight="1">
      <c r="A18" s="426" t="s">
        <v>6</v>
      </c>
      <c r="B18" s="426"/>
      <c r="C18" s="426"/>
      <c r="D18" s="426"/>
      <c r="E18" s="426"/>
      <c r="F18" s="426"/>
      <c r="G18" s="426"/>
      <c r="H18" s="426"/>
      <c r="I18" s="426"/>
      <c r="J18" s="426"/>
      <c r="K18" s="427" t="s">
        <v>21</v>
      </c>
      <c r="L18" s="427"/>
      <c r="M18" s="427"/>
      <c r="N18" s="427"/>
      <c r="O18" s="427"/>
      <c r="P18" s="427"/>
      <c r="Q18" s="427"/>
      <c r="R18" s="427"/>
      <c r="S18" s="427"/>
      <c r="T18" s="427" t="s">
        <v>49</v>
      </c>
      <c r="U18" s="427"/>
      <c r="V18" s="427"/>
      <c r="W18" s="427" t="s">
        <v>23</v>
      </c>
      <c r="X18" s="427"/>
      <c r="Y18" s="427"/>
      <c r="Z18" s="427" t="s">
        <v>24</v>
      </c>
      <c r="AA18" s="427"/>
      <c r="AB18" s="13"/>
      <c r="AC18" s="13"/>
      <c r="AD18" s="13"/>
      <c r="AE18" s="13"/>
      <c r="AF18" s="13"/>
      <c r="AG18" s="13"/>
      <c r="AH18" s="13"/>
      <c r="AI18" s="13"/>
      <c r="AJ18" s="13"/>
      <c r="AK18" s="13"/>
    </row>
    <row r="19" spans="1:27" s="13" customFormat="1" ht="15" customHeight="1">
      <c r="A19" s="360" t="s">
        <v>30</v>
      </c>
      <c r="B19" s="361"/>
      <c r="C19" s="361"/>
      <c r="D19" s="361"/>
      <c r="E19" s="362"/>
      <c r="F19" s="362"/>
      <c r="G19" s="361"/>
      <c r="H19" s="362"/>
      <c r="I19" s="362"/>
      <c r="J19" s="363"/>
      <c r="K19" s="353"/>
      <c r="L19" s="354"/>
      <c r="M19" s="354"/>
      <c r="N19" s="354"/>
      <c r="O19" s="354"/>
      <c r="P19" s="354"/>
      <c r="Q19" s="354"/>
      <c r="R19" s="354"/>
      <c r="S19" s="392"/>
      <c r="T19" s="368">
        <f>IF($B$3=0,"",K19/$B$3)</f>
      </c>
      <c r="U19" s="368"/>
      <c r="V19" s="368"/>
      <c r="W19" s="364">
        <f>IF($G$3=0,"",K19/$G$3)</f>
      </c>
      <c r="X19" s="364"/>
      <c r="Y19" s="364"/>
      <c r="Z19" s="364">
        <f>IF($I$3=0,"",K19/$I$3)</f>
      </c>
      <c r="AA19" s="364"/>
    </row>
    <row r="20" spans="1:37" ht="15" customHeight="1">
      <c r="A20" s="360" t="s">
        <v>31</v>
      </c>
      <c r="B20" s="361"/>
      <c r="C20" s="361"/>
      <c r="D20" s="361"/>
      <c r="E20" s="362"/>
      <c r="F20" s="362"/>
      <c r="G20" s="361"/>
      <c r="H20" s="362"/>
      <c r="I20" s="362"/>
      <c r="J20" s="363"/>
      <c r="K20" s="353"/>
      <c r="L20" s="354"/>
      <c r="M20" s="354"/>
      <c r="N20" s="354"/>
      <c r="O20" s="354"/>
      <c r="P20" s="354"/>
      <c r="Q20" s="354"/>
      <c r="R20" s="354"/>
      <c r="S20" s="392"/>
      <c r="T20" s="368">
        <f>IF($B$3=0,"",K20/$B$3)</f>
      </c>
      <c r="U20" s="368"/>
      <c r="V20" s="368"/>
      <c r="W20" s="364">
        <f aca="true" t="shared" si="3" ref="W20:W39">IF($G$3=0,"",K20/$G$3)</f>
      </c>
      <c r="X20" s="364"/>
      <c r="Y20" s="364"/>
      <c r="Z20" s="364">
        <f aca="true" t="shared" si="4" ref="Z20:Z38">IF($I$3=0,"",K20/$I$3)</f>
      </c>
      <c r="AA20" s="364"/>
      <c r="AB20" s="13"/>
      <c r="AC20" s="13"/>
      <c r="AD20" s="13"/>
      <c r="AE20" s="13"/>
      <c r="AF20" s="13"/>
      <c r="AG20" s="13"/>
      <c r="AH20" s="13"/>
      <c r="AI20" s="13"/>
      <c r="AJ20" s="13"/>
      <c r="AK20" s="13"/>
    </row>
    <row r="21" spans="1:37" ht="15" customHeight="1">
      <c r="A21" s="360" t="s">
        <v>32</v>
      </c>
      <c r="B21" s="361"/>
      <c r="C21" s="361"/>
      <c r="D21" s="361"/>
      <c r="E21" s="362"/>
      <c r="F21" s="362"/>
      <c r="G21" s="361"/>
      <c r="H21" s="362"/>
      <c r="I21" s="362"/>
      <c r="J21" s="363"/>
      <c r="K21" s="353"/>
      <c r="L21" s="354"/>
      <c r="M21" s="354"/>
      <c r="N21" s="354"/>
      <c r="O21" s="354"/>
      <c r="P21" s="354"/>
      <c r="Q21" s="354"/>
      <c r="R21" s="354"/>
      <c r="S21" s="392"/>
      <c r="T21" s="368">
        <f aca="true" t="shared" si="5" ref="T21:T39">IF($B$3=0,"",K21/$B$3)</f>
      </c>
      <c r="U21" s="368"/>
      <c r="V21" s="368"/>
      <c r="W21" s="364">
        <f t="shared" si="3"/>
      </c>
      <c r="X21" s="364"/>
      <c r="Y21" s="364"/>
      <c r="Z21" s="364">
        <f t="shared" si="4"/>
      </c>
      <c r="AA21" s="364"/>
      <c r="AB21" s="13"/>
      <c r="AC21" s="13"/>
      <c r="AD21" s="13"/>
      <c r="AE21" s="13"/>
      <c r="AF21" s="13"/>
      <c r="AG21" s="13"/>
      <c r="AH21" s="13"/>
      <c r="AI21" s="13"/>
      <c r="AJ21" s="13"/>
      <c r="AK21" s="13"/>
    </row>
    <row r="22" spans="1:37" ht="15" customHeight="1">
      <c r="A22" s="360" t="s">
        <v>7</v>
      </c>
      <c r="B22" s="361"/>
      <c r="C22" s="361"/>
      <c r="D22" s="361"/>
      <c r="E22" s="362"/>
      <c r="F22" s="362"/>
      <c r="G22" s="361"/>
      <c r="H22" s="362"/>
      <c r="I22" s="362"/>
      <c r="J22" s="363"/>
      <c r="K22" s="369"/>
      <c r="L22" s="369"/>
      <c r="M22" s="369"/>
      <c r="N22" s="369"/>
      <c r="O22" s="369"/>
      <c r="P22" s="369"/>
      <c r="Q22" s="369"/>
      <c r="R22" s="369"/>
      <c r="S22" s="369"/>
      <c r="T22" s="368">
        <f t="shared" si="5"/>
      </c>
      <c r="U22" s="368"/>
      <c r="V22" s="368"/>
      <c r="W22" s="364">
        <f t="shared" si="3"/>
      </c>
      <c r="X22" s="364"/>
      <c r="Y22" s="364"/>
      <c r="Z22" s="364">
        <f t="shared" si="4"/>
      </c>
      <c r="AA22" s="364"/>
      <c r="AB22" s="13"/>
      <c r="AC22" s="13"/>
      <c r="AD22" s="13"/>
      <c r="AE22" s="13"/>
      <c r="AF22" s="13"/>
      <c r="AG22" s="13"/>
      <c r="AH22" s="13"/>
      <c r="AI22" s="13"/>
      <c r="AJ22" s="13"/>
      <c r="AK22" s="13"/>
    </row>
    <row r="23" spans="1:37" ht="15" customHeight="1">
      <c r="A23" s="360" t="s">
        <v>33</v>
      </c>
      <c r="B23" s="361"/>
      <c r="C23" s="361"/>
      <c r="D23" s="361"/>
      <c r="E23" s="362"/>
      <c r="F23" s="362"/>
      <c r="G23" s="361"/>
      <c r="H23" s="362"/>
      <c r="I23" s="362"/>
      <c r="J23" s="363"/>
      <c r="K23" s="369"/>
      <c r="L23" s="369"/>
      <c r="M23" s="369"/>
      <c r="N23" s="369"/>
      <c r="O23" s="369"/>
      <c r="P23" s="369"/>
      <c r="Q23" s="369"/>
      <c r="R23" s="369"/>
      <c r="S23" s="369"/>
      <c r="T23" s="368">
        <f t="shared" si="5"/>
      </c>
      <c r="U23" s="368"/>
      <c r="V23" s="368"/>
      <c r="W23" s="364">
        <f t="shared" si="3"/>
      </c>
      <c r="X23" s="364"/>
      <c r="Y23" s="364"/>
      <c r="Z23" s="364">
        <f t="shared" si="4"/>
      </c>
      <c r="AA23" s="364"/>
      <c r="AB23" s="13"/>
      <c r="AC23" s="13"/>
      <c r="AD23" s="13"/>
      <c r="AE23" s="13"/>
      <c r="AF23" s="13"/>
      <c r="AG23" s="13"/>
      <c r="AH23" s="13"/>
      <c r="AI23" s="13"/>
      <c r="AJ23" s="13"/>
      <c r="AK23" s="13"/>
    </row>
    <row r="24" spans="1:37" ht="15" customHeight="1">
      <c r="A24" s="360" t="s">
        <v>50</v>
      </c>
      <c r="B24" s="361"/>
      <c r="C24" s="361"/>
      <c r="D24" s="361"/>
      <c r="E24" s="362"/>
      <c r="F24" s="362"/>
      <c r="G24" s="361"/>
      <c r="H24" s="362"/>
      <c r="I24" s="362"/>
      <c r="J24" s="363"/>
      <c r="K24" s="369"/>
      <c r="L24" s="369"/>
      <c r="M24" s="369"/>
      <c r="N24" s="369"/>
      <c r="O24" s="369"/>
      <c r="P24" s="369"/>
      <c r="Q24" s="369"/>
      <c r="R24" s="369"/>
      <c r="S24" s="369"/>
      <c r="T24" s="368">
        <f t="shared" si="5"/>
      </c>
      <c r="U24" s="368"/>
      <c r="V24" s="368"/>
      <c r="W24" s="364">
        <f t="shared" si="3"/>
      </c>
      <c r="X24" s="364"/>
      <c r="Y24" s="364"/>
      <c r="Z24" s="364">
        <f t="shared" si="4"/>
      </c>
      <c r="AA24" s="364"/>
      <c r="AB24" s="13"/>
      <c r="AC24" s="13"/>
      <c r="AD24" s="13"/>
      <c r="AE24" s="13"/>
      <c r="AF24" s="13"/>
      <c r="AG24" s="13"/>
      <c r="AH24" s="13"/>
      <c r="AI24" s="13"/>
      <c r="AJ24" s="13"/>
      <c r="AK24" s="13"/>
    </row>
    <row r="25" spans="1:37" ht="15" customHeight="1">
      <c r="A25" s="360" t="s">
        <v>34</v>
      </c>
      <c r="B25" s="361"/>
      <c r="C25" s="361"/>
      <c r="D25" s="361"/>
      <c r="E25" s="362"/>
      <c r="F25" s="362"/>
      <c r="G25" s="361"/>
      <c r="H25" s="362"/>
      <c r="I25" s="362"/>
      <c r="J25" s="363"/>
      <c r="K25" s="369"/>
      <c r="L25" s="369"/>
      <c r="M25" s="369"/>
      <c r="N25" s="369"/>
      <c r="O25" s="369"/>
      <c r="P25" s="369"/>
      <c r="Q25" s="369"/>
      <c r="R25" s="369"/>
      <c r="S25" s="369"/>
      <c r="T25" s="368">
        <f t="shared" si="5"/>
      </c>
      <c r="U25" s="368"/>
      <c r="V25" s="368"/>
      <c r="W25" s="364">
        <f t="shared" si="3"/>
      </c>
      <c r="X25" s="364"/>
      <c r="Y25" s="364"/>
      <c r="Z25" s="364">
        <f t="shared" si="4"/>
      </c>
      <c r="AA25" s="364"/>
      <c r="AB25" s="13"/>
      <c r="AC25" s="13"/>
      <c r="AD25" s="13"/>
      <c r="AE25" s="13"/>
      <c r="AF25" s="13"/>
      <c r="AG25" s="13"/>
      <c r="AH25" s="13"/>
      <c r="AI25" s="13"/>
      <c r="AJ25" s="13"/>
      <c r="AK25" s="13"/>
    </row>
    <row r="26" spans="1:27" ht="15" customHeight="1">
      <c r="A26" s="360" t="s">
        <v>8</v>
      </c>
      <c r="B26" s="361"/>
      <c r="C26" s="361"/>
      <c r="D26" s="361"/>
      <c r="E26" s="362"/>
      <c r="F26" s="362"/>
      <c r="G26" s="361"/>
      <c r="H26" s="362"/>
      <c r="I26" s="362"/>
      <c r="J26" s="363"/>
      <c r="K26" s="369"/>
      <c r="L26" s="369"/>
      <c r="M26" s="369"/>
      <c r="N26" s="369"/>
      <c r="O26" s="369"/>
      <c r="P26" s="369"/>
      <c r="Q26" s="369"/>
      <c r="R26" s="369"/>
      <c r="S26" s="369"/>
      <c r="T26" s="368">
        <f t="shared" si="5"/>
      </c>
      <c r="U26" s="368"/>
      <c r="V26" s="368"/>
      <c r="W26" s="364">
        <f t="shared" si="3"/>
      </c>
      <c r="X26" s="364"/>
      <c r="Y26" s="364"/>
      <c r="Z26" s="364">
        <f t="shared" si="4"/>
      </c>
      <c r="AA26" s="364"/>
    </row>
    <row r="27" spans="1:27" ht="15" customHeight="1">
      <c r="A27" s="360" t="s">
        <v>9</v>
      </c>
      <c r="B27" s="361"/>
      <c r="C27" s="361"/>
      <c r="D27" s="361"/>
      <c r="E27" s="362"/>
      <c r="F27" s="362"/>
      <c r="G27" s="361"/>
      <c r="H27" s="362"/>
      <c r="I27" s="362"/>
      <c r="J27" s="363"/>
      <c r="K27" s="369"/>
      <c r="L27" s="369"/>
      <c r="M27" s="369"/>
      <c r="N27" s="369"/>
      <c r="O27" s="369"/>
      <c r="P27" s="369"/>
      <c r="Q27" s="369"/>
      <c r="R27" s="369"/>
      <c r="S27" s="369"/>
      <c r="T27" s="368">
        <f t="shared" si="5"/>
      </c>
      <c r="U27" s="368"/>
      <c r="V27" s="368"/>
      <c r="W27" s="364">
        <f t="shared" si="3"/>
      </c>
      <c r="X27" s="364"/>
      <c r="Y27" s="364"/>
      <c r="Z27" s="364">
        <f t="shared" si="4"/>
      </c>
      <c r="AA27" s="364"/>
    </row>
    <row r="28" spans="1:27" ht="15" customHeight="1">
      <c r="A28" s="360" t="s">
        <v>10</v>
      </c>
      <c r="B28" s="361"/>
      <c r="C28" s="361"/>
      <c r="D28" s="361"/>
      <c r="E28" s="362"/>
      <c r="F28" s="362"/>
      <c r="G28" s="361"/>
      <c r="H28" s="362"/>
      <c r="I28" s="362"/>
      <c r="J28" s="363"/>
      <c r="K28" s="369"/>
      <c r="L28" s="369"/>
      <c r="M28" s="369"/>
      <c r="N28" s="369"/>
      <c r="O28" s="369"/>
      <c r="P28" s="369"/>
      <c r="Q28" s="369"/>
      <c r="R28" s="369"/>
      <c r="S28" s="369"/>
      <c r="T28" s="368">
        <f t="shared" si="5"/>
      </c>
      <c r="U28" s="368"/>
      <c r="V28" s="368"/>
      <c r="W28" s="364">
        <f t="shared" si="3"/>
      </c>
      <c r="X28" s="364"/>
      <c r="Y28" s="364"/>
      <c r="Z28" s="364">
        <f t="shared" si="4"/>
      </c>
      <c r="AA28" s="364"/>
    </row>
    <row r="29" spans="1:27" ht="15" customHeight="1">
      <c r="A29" s="360" t="s">
        <v>51</v>
      </c>
      <c r="B29" s="361"/>
      <c r="C29" s="361"/>
      <c r="D29" s="361"/>
      <c r="E29" s="362"/>
      <c r="F29" s="362"/>
      <c r="G29" s="361"/>
      <c r="H29" s="362"/>
      <c r="I29" s="362"/>
      <c r="J29" s="363"/>
      <c r="K29" s="369"/>
      <c r="L29" s="369"/>
      <c r="M29" s="369"/>
      <c r="N29" s="369"/>
      <c r="O29" s="369"/>
      <c r="P29" s="369"/>
      <c r="Q29" s="369"/>
      <c r="R29" s="369"/>
      <c r="S29" s="369"/>
      <c r="T29" s="368">
        <f t="shared" si="5"/>
      </c>
      <c r="U29" s="368"/>
      <c r="V29" s="368"/>
      <c r="W29" s="364">
        <f t="shared" si="3"/>
      </c>
      <c r="X29" s="364"/>
      <c r="Y29" s="364"/>
      <c r="Z29" s="364">
        <f t="shared" si="4"/>
      </c>
      <c r="AA29" s="364"/>
    </row>
    <row r="30" spans="1:27" ht="15" customHeight="1">
      <c r="A30" s="360" t="s">
        <v>11</v>
      </c>
      <c r="B30" s="361"/>
      <c r="C30" s="361"/>
      <c r="D30" s="361"/>
      <c r="E30" s="362"/>
      <c r="F30" s="362"/>
      <c r="G30" s="361"/>
      <c r="H30" s="362"/>
      <c r="I30" s="362"/>
      <c r="J30" s="363"/>
      <c r="K30" s="369"/>
      <c r="L30" s="369"/>
      <c r="M30" s="369"/>
      <c r="N30" s="369"/>
      <c r="O30" s="369"/>
      <c r="P30" s="369"/>
      <c r="Q30" s="369"/>
      <c r="R30" s="369"/>
      <c r="S30" s="369"/>
      <c r="T30" s="368">
        <f t="shared" si="5"/>
      </c>
      <c r="U30" s="368"/>
      <c r="V30" s="368"/>
      <c r="W30" s="364">
        <f t="shared" si="3"/>
      </c>
      <c r="X30" s="364"/>
      <c r="Y30" s="364"/>
      <c r="Z30" s="364">
        <f t="shared" si="4"/>
      </c>
      <c r="AA30" s="364"/>
    </row>
    <row r="31" spans="1:27" ht="15" customHeight="1">
      <c r="A31" s="360" t="s">
        <v>37</v>
      </c>
      <c r="B31" s="361"/>
      <c r="C31" s="361"/>
      <c r="D31" s="361"/>
      <c r="E31" s="362"/>
      <c r="F31" s="362"/>
      <c r="G31" s="361"/>
      <c r="H31" s="362"/>
      <c r="I31" s="362"/>
      <c r="J31" s="363"/>
      <c r="K31" s="369"/>
      <c r="L31" s="369"/>
      <c r="M31" s="369"/>
      <c r="N31" s="369"/>
      <c r="O31" s="369"/>
      <c r="P31" s="369"/>
      <c r="Q31" s="369"/>
      <c r="R31" s="369"/>
      <c r="S31" s="369"/>
      <c r="T31" s="368">
        <f t="shared" si="5"/>
      </c>
      <c r="U31" s="368"/>
      <c r="V31" s="368"/>
      <c r="W31" s="364">
        <f t="shared" si="3"/>
      </c>
      <c r="X31" s="364"/>
      <c r="Y31" s="364"/>
      <c r="Z31" s="364">
        <f t="shared" si="4"/>
      </c>
      <c r="AA31" s="364"/>
    </row>
    <row r="32" spans="1:27" ht="15" customHeight="1">
      <c r="A32" s="360" t="s">
        <v>35</v>
      </c>
      <c r="B32" s="361"/>
      <c r="C32" s="361"/>
      <c r="D32" s="361"/>
      <c r="E32" s="362"/>
      <c r="F32" s="362"/>
      <c r="G32" s="361"/>
      <c r="H32" s="362"/>
      <c r="I32" s="362"/>
      <c r="J32" s="363"/>
      <c r="K32" s="369"/>
      <c r="L32" s="369"/>
      <c r="M32" s="369"/>
      <c r="N32" s="369"/>
      <c r="O32" s="369"/>
      <c r="P32" s="369"/>
      <c r="Q32" s="369"/>
      <c r="R32" s="369"/>
      <c r="S32" s="369"/>
      <c r="T32" s="368">
        <f t="shared" si="5"/>
      </c>
      <c r="U32" s="368"/>
      <c r="V32" s="368"/>
      <c r="W32" s="364">
        <f t="shared" si="3"/>
      </c>
      <c r="X32" s="364"/>
      <c r="Y32" s="364"/>
      <c r="Z32" s="364">
        <f t="shared" si="4"/>
      </c>
      <c r="AA32" s="364"/>
    </row>
    <row r="33" spans="1:27" ht="15" customHeight="1">
      <c r="A33" s="360" t="s">
        <v>36</v>
      </c>
      <c r="B33" s="361"/>
      <c r="C33" s="361"/>
      <c r="D33" s="361"/>
      <c r="E33" s="362"/>
      <c r="F33" s="362"/>
      <c r="G33" s="361"/>
      <c r="H33" s="362"/>
      <c r="I33" s="362"/>
      <c r="J33" s="363"/>
      <c r="K33" s="369"/>
      <c r="L33" s="369"/>
      <c r="M33" s="369"/>
      <c r="N33" s="369"/>
      <c r="O33" s="369"/>
      <c r="P33" s="369"/>
      <c r="Q33" s="369"/>
      <c r="R33" s="369"/>
      <c r="S33" s="369"/>
      <c r="T33" s="368">
        <f t="shared" si="5"/>
      </c>
      <c r="U33" s="368"/>
      <c r="V33" s="368"/>
      <c r="W33" s="364">
        <f t="shared" si="3"/>
      </c>
      <c r="X33" s="364"/>
      <c r="Y33" s="364"/>
      <c r="Z33" s="364">
        <f t="shared" si="4"/>
      </c>
      <c r="AA33" s="364"/>
    </row>
    <row r="34" spans="1:27" ht="15" customHeight="1">
      <c r="A34" s="360" t="s">
        <v>52</v>
      </c>
      <c r="B34" s="361"/>
      <c r="C34" s="361"/>
      <c r="D34" s="361"/>
      <c r="E34" s="362"/>
      <c r="F34" s="362"/>
      <c r="G34" s="361"/>
      <c r="H34" s="362"/>
      <c r="I34" s="362"/>
      <c r="J34" s="363"/>
      <c r="K34" s="369"/>
      <c r="L34" s="369"/>
      <c r="M34" s="369"/>
      <c r="N34" s="369"/>
      <c r="O34" s="369"/>
      <c r="P34" s="369"/>
      <c r="Q34" s="369"/>
      <c r="R34" s="369"/>
      <c r="S34" s="369"/>
      <c r="T34" s="368">
        <f t="shared" si="5"/>
      </c>
      <c r="U34" s="368"/>
      <c r="V34" s="368"/>
      <c r="W34" s="364">
        <f t="shared" si="3"/>
      </c>
      <c r="X34" s="364"/>
      <c r="Y34" s="364"/>
      <c r="Z34" s="364">
        <f t="shared" si="4"/>
      </c>
      <c r="AA34" s="364"/>
    </row>
    <row r="35" spans="1:27" ht="15" customHeight="1">
      <c r="A35" s="360" t="s">
        <v>38</v>
      </c>
      <c r="B35" s="361"/>
      <c r="C35" s="361"/>
      <c r="D35" s="361"/>
      <c r="E35" s="362"/>
      <c r="F35" s="362"/>
      <c r="G35" s="361"/>
      <c r="H35" s="362"/>
      <c r="I35" s="362"/>
      <c r="J35" s="363"/>
      <c r="K35" s="369"/>
      <c r="L35" s="369"/>
      <c r="M35" s="369"/>
      <c r="N35" s="369"/>
      <c r="O35" s="369"/>
      <c r="P35" s="369"/>
      <c r="Q35" s="369"/>
      <c r="R35" s="369"/>
      <c r="S35" s="369"/>
      <c r="T35" s="368">
        <f t="shared" si="5"/>
      </c>
      <c r="U35" s="368"/>
      <c r="V35" s="368"/>
      <c r="W35" s="364">
        <f t="shared" si="3"/>
      </c>
      <c r="X35" s="364"/>
      <c r="Y35" s="364"/>
      <c r="Z35" s="364">
        <f t="shared" si="4"/>
      </c>
      <c r="AA35" s="364"/>
    </row>
    <row r="36" spans="1:27" ht="15" customHeight="1">
      <c r="A36" s="360" t="s">
        <v>53</v>
      </c>
      <c r="B36" s="361"/>
      <c r="C36" s="361"/>
      <c r="D36" s="361"/>
      <c r="E36" s="362"/>
      <c r="F36" s="362"/>
      <c r="G36" s="361"/>
      <c r="H36" s="362"/>
      <c r="I36" s="362"/>
      <c r="J36" s="363"/>
      <c r="K36" s="369"/>
      <c r="L36" s="369"/>
      <c r="M36" s="369"/>
      <c r="N36" s="369"/>
      <c r="O36" s="369"/>
      <c r="P36" s="369"/>
      <c r="Q36" s="369"/>
      <c r="R36" s="369"/>
      <c r="S36" s="369"/>
      <c r="T36" s="368">
        <f t="shared" si="5"/>
      </c>
      <c r="U36" s="368"/>
      <c r="V36" s="368"/>
      <c r="W36" s="364">
        <f t="shared" si="3"/>
      </c>
      <c r="X36" s="364"/>
      <c r="Y36" s="364"/>
      <c r="Z36" s="364">
        <f t="shared" si="4"/>
      </c>
      <c r="AA36" s="364"/>
    </row>
    <row r="37" spans="1:27" ht="15" customHeight="1">
      <c r="A37" s="360" t="s">
        <v>39</v>
      </c>
      <c r="B37" s="361"/>
      <c r="C37" s="361"/>
      <c r="D37" s="361"/>
      <c r="E37" s="362"/>
      <c r="F37" s="362"/>
      <c r="G37" s="361"/>
      <c r="H37" s="362"/>
      <c r="I37" s="362"/>
      <c r="J37" s="363"/>
      <c r="K37" s="369"/>
      <c r="L37" s="369"/>
      <c r="M37" s="369"/>
      <c r="N37" s="369"/>
      <c r="O37" s="369"/>
      <c r="P37" s="369"/>
      <c r="Q37" s="369"/>
      <c r="R37" s="369"/>
      <c r="S37" s="369"/>
      <c r="T37" s="368">
        <f t="shared" si="5"/>
      </c>
      <c r="U37" s="368"/>
      <c r="V37" s="368"/>
      <c r="W37" s="364">
        <f t="shared" si="3"/>
      </c>
      <c r="X37" s="364"/>
      <c r="Y37" s="364"/>
      <c r="Z37" s="364">
        <f t="shared" si="4"/>
      </c>
      <c r="AA37" s="364"/>
    </row>
    <row r="38" spans="1:27" ht="15" customHeight="1">
      <c r="A38" s="360" t="s">
        <v>40</v>
      </c>
      <c r="B38" s="361"/>
      <c r="C38" s="361"/>
      <c r="D38" s="361"/>
      <c r="E38" s="362"/>
      <c r="F38" s="362"/>
      <c r="G38" s="361"/>
      <c r="H38" s="362"/>
      <c r="I38" s="362"/>
      <c r="J38" s="363"/>
      <c r="K38" s="369"/>
      <c r="L38" s="369"/>
      <c r="M38" s="369"/>
      <c r="N38" s="369"/>
      <c r="O38" s="369"/>
      <c r="P38" s="369"/>
      <c r="Q38" s="369"/>
      <c r="R38" s="369"/>
      <c r="S38" s="369"/>
      <c r="T38" s="368">
        <f t="shared" si="5"/>
      </c>
      <c r="U38" s="368"/>
      <c r="V38" s="368"/>
      <c r="W38" s="364">
        <f t="shared" si="3"/>
      </c>
      <c r="X38" s="364"/>
      <c r="Y38" s="364"/>
      <c r="Z38" s="364">
        <f t="shared" si="4"/>
      </c>
      <c r="AA38" s="364"/>
    </row>
    <row r="39" spans="1:27" ht="15" customHeight="1">
      <c r="A39" s="360" t="s">
        <v>41</v>
      </c>
      <c r="B39" s="361"/>
      <c r="C39" s="361"/>
      <c r="D39" s="361"/>
      <c r="E39" s="362"/>
      <c r="F39" s="362"/>
      <c r="G39" s="361"/>
      <c r="H39" s="362"/>
      <c r="I39" s="362"/>
      <c r="J39" s="363"/>
      <c r="K39" s="369"/>
      <c r="L39" s="369"/>
      <c r="M39" s="369"/>
      <c r="N39" s="369"/>
      <c r="O39" s="369"/>
      <c r="P39" s="369"/>
      <c r="Q39" s="369"/>
      <c r="R39" s="369"/>
      <c r="S39" s="369"/>
      <c r="T39" s="368">
        <f t="shared" si="5"/>
      </c>
      <c r="U39" s="368"/>
      <c r="V39" s="368"/>
      <c r="W39" s="364">
        <f t="shared" si="3"/>
      </c>
      <c r="X39" s="364"/>
      <c r="Y39" s="364"/>
      <c r="Z39" s="364">
        <f>IF($I$3=0,"",K39/$I$3)</f>
      </c>
      <c r="AA39" s="364"/>
    </row>
    <row r="40" spans="1:27" ht="15" customHeight="1">
      <c r="A40" s="428" t="s">
        <v>42</v>
      </c>
      <c r="B40" s="428"/>
      <c r="C40" s="428"/>
      <c r="D40" s="428"/>
      <c r="E40" s="428"/>
      <c r="F40" s="428"/>
      <c r="G40" s="428"/>
      <c r="H40" s="428"/>
      <c r="I40" s="428"/>
      <c r="J40" s="428"/>
      <c r="K40" s="429">
        <f>SUM(K19:K39)</f>
        <v>0</v>
      </c>
      <c r="L40" s="429"/>
      <c r="M40" s="429"/>
      <c r="N40" s="429"/>
      <c r="O40" s="429"/>
      <c r="P40" s="429"/>
      <c r="Q40" s="429"/>
      <c r="R40" s="429"/>
      <c r="S40" s="429"/>
      <c r="T40" s="430">
        <f>SUM(T19:T39)</f>
        <v>0</v>
      </c>
      <c r="U40" s="430"/>
      <c r="V40" s="430"/>
      <c r="W40" s="431">
        <f>SUM(W19:W39)</f>
        <v>0</v>
      </c>
      <c r="X40" s="431"/>
      <c r="Y40" s="431"/>
      <c r="Z40" s="431">
        <f>SUM(Z19:Z39)</f>
        <v>0</v>
      </c>
      <c r="AA40" s="431"/>
    </row>
    <row r="41" spans="1:27" ht="15" customHeight="1">
      <c r="A41" s="432" t="s">
        <v>54</v>
      </c>
      <c r="B41" s="432"/>
      <c r="C41" s="432"/>
      <c r="D41" s="433"/>
      <c r="E41" s="433"/>
      <c r="F41" s="433"/>
      <c r="G41" s="433"/>
      <c r="H41" s="433"/>
      <c r="I41" s="433"/>
      <c r="J41" s="433"/>
      <c r="K41" s="369"/>
      <c r="L41" s="369"/>
      <c r="M41" s="369"/>
      <c r="N41" s="369"/>
      <c r="O41" s="369"/>
      <c r="P41" s="369"/>
      <c r="Q41" s="369"/>
      <c r="R41" s="369"/>
      <c r="S41" s="369"/>
      <c r="T41" s="368">
        <f aca="true" t="shared" si="6" ref="T41:T48">IF($B$3=0,"",K41/$B$3)</f>
      </c>
      <c r="U41" s="368"/>
      <c r="V41" s="368"/>
      <c r="W41" s="364">
        <f>IF($G$3=0,"",K41/$G$3)</f>
      </c>
      <c r="X41" s="364"/>
      <c r="Y41" s="364"/>
      <c r="Z41" s="364">
        <f>IF($I$3=0,"",K41/$I$3)</f>
      </c>
      <c r="AA41" s="364"/>
    </row>
    <row r="42" spans="1:27" ht="15" customHeight="1">
      <c r="A42" s="432" t="s">
        <v>55</v>
      </c>
      <c r="B42" s="432"/>
      <c r="C42" s="432"/>
      <c r="D42" s="433"/>
      <c r="E42" s="433"/>
      <c r="F42" s="433"/>
      <c r="G42" s="433"/>
      <c r="H42" s="433"/>
      <c r="I42" s="433"/>
      <c r="J42" s="433"/>
      <c r="K42" s="369"/>
      <c r="L42" s="369"/>
      <c r="M42" s="369"/>
      <c r="N42" s="369"/>
      <c r="O42" s="369"/>
      <c r="P42" s="369"/>
      <c r="Q42" s="369"/>
      <c r="R42" s="369"/>
      <c r="S42" s="369"/>
      <c r="T42" s="368">
        <f t="shared" si="6"/>
      </c>
      <c r="U42" s="368"/>
      <c r="V42" s="368"/>
      <c r="W42" s="364">
        <f aca="true" t="shared" si="7" ref="W42:W48">IF($G$3=0,"",K42/$G$3)</f>
      </c>
      <c r="X42" s="364"/>
      <c r="Y42" s="364"/>
      <c r="Z42" s="364">
        <f aca="true" t="shared" si="8" ref="Z42:Z48">IF($I$3=0,"",K42/$I$3)</f>
      </c>
      <c r="AA42" s="364"/>
    </row>
    <row r="43" spans="1:27" ht="15" customHeight="1">
      <c r="A43" s="360" t="s">
        <v>43</v>
      </c>
      <c r="B43" s="361"/>
      <c r="C43" s="361"/>
      <c r="D43" s="361"/>
      <c r="E43" s="361"/>
      <c r="F43" s="361"/>
      <c r="G43" s="361"/>
      <c r="H43" s="361"/>
      <c r="I43" s="361"/>
      <c r="J43" s="363"/>
      <c r="K43" s="369"/>
      <c r="L43" s="369"/>
      <c r="M43" s="369"/>
      <c r="N43" s="369"/>
      <c r="O43" s="369"/>
      <c r="P43" s="369"/>
      <c r="Q43" s="369"/>
      <c r="R43" s="369"/>
      <c r="S43" s="369"/>
      <c r="T43" s="368">
        <f t="shared" si="6"/>
      </c>
      <c r="U43" s="368"/>
      <c r="V43" s="368"/>
      <c r="W43" s="364">
        <f t="shared" si="7"/>
      </c>
      <c r="X43" s="364"/>
      <c r="Y43" s="364"/>
      <c r="Z43" s="364">
        <f t="shared" si="8"/>
      </c>
      <c r="AA43" s="364"/>
    </row>
    <row r="44" spans="1:27" ht="15" customHeight="1">
      <c r="A44" s="432" t="s">
        <v>44</v>
      </c>
      <c r="B44" s="432"/>
      <c r="C44" s="432"/>
      <c r="D44" s="433"/>
      <c r="E44" s="433"/>
      <c r="F44" s="433"/>
      <c r="G44" s="433"/>
      <c r="H44" s="433"/>
      <c r="I44" s="433"/>
      <c r="J44" s="433"/>
      <c r="K44" s="369"/>
      <c r="L44" s="369"/>
      <c r="M44" s="369"/>
      <c r="N44" s="369"/>
      <c r="O44" s="369"/>
      <c r="P44" s="369"/>
      <c r="Q44" s="369"/>
      <c r="R44" s="369"/>
      <c r="S44" s="369"/>
      <c r="T44" s="368">
        <f t="shared" si="6"/>
      </c>
      <c r="U44" s="368"/>
      <c r="V44" s="368"/>
      <c r="W44" s="364">
        <f t="shared" si="7"/>
      </c>
      <c r="X44" s="364"/>
      <c r="Y44" s="364"/>
      <c r="Z44" s="364">
        <f t="shared" si="8"/>
      </c>
      <c r="AA44" s="364"/>
    </row>
    <row r="45" spans="1:27" ht="15" customHeight="1">
      <c r="A45" s="432" t="s">
        <v>45</v>
      </c>
      <c r="B45" s="432"/>
      <c r="C45" s="432"/>
      <c r="D45" s="433"/>
      <c r="E45" s="433"/>
      <c r="F45" s="433"/>
      <c r="G45" s="433"/>
      <c r="H45" s="433"/>
      <c r="I45" s="433"/>
      <c r="J45" s="433"/>
      <c r="K45" s="369"/>
      <c r="L45" s="369"/>
      <c r="M45" s="369"/>
      <c r="N45" s="369"/>
      <c r="O45" s="369"/>
      <c r="P45" s="369"/>
      <c r="Q45" s="369"/>
      <c r="R45" s="369"/>
      <c r="S45" s="369"/>
      <c r="T45" s="368">
        <f t="shared" si="6"/>
      </c>
      <c r="U45" s="368"/>
      <c r="V45" s="368"/>
      <c r="W45" s="364">
        <f t="shared" si="7"/>
      </c>
      <c r="X45" s="364"/>
      <c r="Y45" s="364"/>
      <c r="Z45" s="364">
        <f t="shared" si="8"/>
      </c>
      <c r="AA45" s="364"/>
    </row>
    <row r="46" spans="1:27" ht="15" customHeight="1">
      <c r="A46" s="432" t="s">
        <v>191</v>
      </c>
      <c r="B46" s="432"/>
      <c r="C46" s="432"/>
      <c r="D46" s="433"/>
      <c r="E46" s="433"/>
      <c r="F46" s="433"/>
      <c r="G46" s="433"/>
      <c r="H46" s="433"/>
      <c r="I46" s="433"/>
      <c r="J46" s="433"/>
      <c r="K46" s="369"/>
      <c r="L46" s="369"/>
      <c r="M46" s="369"/>
      <c r="N46" s="369"/>
      <c r="O46" s="369"/>
      <c r="P46" s="369"/>
      <c r="Q46" s="369"/>
      <c r="R46" s="369"/>
      <c r="S46" s="369"/>
      <c r="T46" s="368">
        <f t="shared" si="6"/>
      </c>
      <c r="U46" s="368"/>
      <c r="V46" s="368"/>
      <c r="W46" s="364">
        <f t="shared" si="7"/>
      </c>
      <c r="X46" s="364"/>
      <c r="Y46" s="364"/>
      <c r="Z46" s="364">
        <f t="shared" si="8"/>
      </c>
      <c r="AA46" s="364"/>
    </row>
    <row r="47" spans="1:27" ht="15" customHeight="1">
      <c r="A47" s="432" t="s">
        <v>46</v>
      </c>
      <c r="B47" s="432"/>
      <c r="C47" s="432"/>
      <c r="D47" s="433"/>
      <c r="E47" s="433"/>
      <c r="F47" s="433"/>
      <c r="G47" s="433"/>
      <c r="H47" s="433"/>
      <c r="I47" s="433"/>
      <c r="J47" s="433"/>
      <c r="K47" s="369"/>
      <c r="L47" s="369"/>
      <c r="M47" s="369"/>
      <c r="N47" s="369"/>
      <c r="O47" s="369"/>
      <c r="P47" s="369"/>
      <c r="Q47" s="369"/>
      <c r="R47" s="369"/>
      <c r="S47" s="369"/>
      <c r="T47" s="368">
        <f t="shared" si="6"/>
      </c>
      <c r="U47" s="368"/>
      <c r="V47" s="368"/>
      <c r="W47" s="364">
        <f t="shared" si="7"/>
      </c>
      <c r="X47" s="364"/>
      <c r="Y47" s="364"/>
      <c r="Z47" s="364">
        <f t="shared" si="8"/>
      </c>
      <c r="AA47" s="364"/>
    </row>
    <row r="48" spans="1:27" ht="15" customHeight="1">
      <c r="A48" s="432" t="s">
        <v>56</v>
      </c>
      <c r="B48" s="432"/>
      <c r="C48" s="432"/>
      <c r="D48" s="433"/>
      <c r="E48" s="433"/>
      <c r="F48" s="433"/>
      <c r="G48" s="433"/>
      <c r="H48" s="433"/>
      <c r="I48" s="433"/>
      <c r="J48" s="433"/>
      <c r="K48" s="369"/>
      <c r="L48" s="369"/>
      <c r="M48" s="369"/>
      <c r="N48" s="369"/>
      <c r="O48" s="369"/>
      <c r="P48" s="369"/>
      <c r="Q48" s="369"/>
      <c r="R48" s="369"/>
      <c r="S48" s="369"/>
      <c r="T48" s="368">
        <f t="shared" si="6"/>
      </c>
      <c r="U48" s="368"/>
      <c r="V48" s="368"/>
      <c r="W48" s="364">
        <f t="shared" si="7"/>
      </c>
      <c r="X48" s="364"/>
      <c r="Y48" s="364"/>
      <c r="Z48" s="364">
        <f t="shared" si="8"/>
      </c>
      <c r="AA48" s="364"/>
    </row>
    <row r="49" spans="1:27" ht="17.25" customHeight="1">
      <c r="A49" s="451" t="s">
        <v>47</v>
      </c>
      <c r="B49" s="451"/>
      <c r="C49" s="451"/>
      <c r="D49" s="451"/>
      <c r="E49" s="451"/>
      <c r="F49" s="451"/>
      <c r="G49" s="451"/>
      <c r="H49" s="451"/>
      <c r="I49" s="451"/>
      <c r="J49" s="451"/>
      <c r="K49" s="429">
        <f>SUM(K40:K48)</f>
        <v>0</v>
      </c>
      <c r="L49" s="429"/>
      <c r="M49" s="429"/>
      <c r="N49" s="429"/>
      <c r="O49" s="429"/>
      <c r="P49" s="429"/>
      <c r="Q49" s="429"/>
      <c r="R49" s="429"/>
      <c r="S49" s="429"/>
      <c r="T49" s="430">
        <f>SUM(T40:T48)</f>
        <v>0</v>
      </c>
      <c r="U49" s="430"/>
      <c r="V49" s="430"/>
      <c r="W49" s="431">
        <f>SUM(W40:W48)</f>
        <v>0</v>
      </c>
      <c r="X49" s="431"/>
      <c r="Y49" s="431"/>
      <c r="Z49" s="431">
        <f>SUM(Z40:Z48)</f>
        <v>0</v>
      </c>
      <c r="AA49" s="431"/>
    </row>
    <row r="50" spans="1:27" s="14" customFormat="1" ht="17.25" customHeight="1">
      <c r="A50" s="434" t="s">
        <v>238</v>
      </c>
      <c r="B50" s="435"/>
      <c r="C50" s="435"/>
      <c r="D50" s="435"/>
      <c r="E50" s="435"/>
      <c r="F50" s="435"/>
      <c r="G50" s="435"/>
      <c r="H50" s="435"/>
      <c r="I50" s="435"/>
      <c r="J50" s="435"/>
      <c r="K50" s="435"/>
      <c r="L50" s="435"/>
      <c r="M50" s="435"/>
      <c r="N50" s="435"/>
      <c r="O50" s="435"/>
      <c r="P50" s="435"/>
      <c r="Q50" s="435"/>
      <c r="R50" s="435"/>
      <c r="S50" s="435"/>
      <c r="T50" s="435"/>
      <c r="U50" s="435"/>
      <c r="V50" s="435"/>
      <c r="W50" s="435"/>
      <c r="X50" s="435"/>
      <c r="Y50" s="435"/>
      <c r="Z50" s="435"/>
      <c r="AA50" s="435"/>
    </row>
    <row r="51" spans="1:27" ht="26.25" customHeight="1">
      <c r="A51" s="439" t="s">
        <v>48</v>
      </c>
      <c r="B51" s="440"/>
      <c r="C51" s="440"/>
      <c r="D51" s="440"/>
      <c r="E51" s="440"/>
      <c r="F51" s="440"/>
      <c r="G51" s="440"/>
      <c r="H51" s="440"/>
      <c r="I51" s="440"/>
      <c r="J51" s="441"/>
      <c r="K51" s="442" t="e">
        <f>SUM(K16-K49)</f>
        <v>#DIV/0!</v>
      </c>
      <c r="L51" s="443"/>
      <c r="M51" s="443"/>
      <c r="N51" s="443"/>
      <c r="O51" s="443"/>
      <c r="P51" s="443"/>
      <c r="Q51" s="443"/>
      <c r="R51" s="443"/>
      <c r="S51" s="444"/>
      <c r="T51" s="445">
        <f>SUM(T16-T49)</f>
        <v>0</v>
      </c>
      <c r="U51" s="446"/>
      <c r="V51" s="447"/>
      <c r="W51" s="448">
        <f>SUM(W16-W49)</f>
        <v>0</v>
      </c>
      <c r="X51" s="449"/>
      <c r="Y51" s="450"/>
      <c r="Z51" s="448">
        <f>SUM(Z16-Z49)</f>
        <v>0</v>
      </c>
      <c r="AA51" s="449"/>
    </row>
    <row r="52" spans="1:28" ht="9.75" customHeight="1">
      <c r="A52" s="372"/>
      <c r="B52" s="372"/>
      <c r="C52" s="372"/>
      <c r="D52" s="372"/>
      <c r="E52" s="372"/>
      <c r="F52" s="372"/>
      <c r="G52" s="372"/>
      <c r="H52" s="372"/>
      <c r="I52" s="372"/>
      <c r="J52" s="372"/>
      <c r="K52" s="372"/>
      <c r="L52" s="372"/>
      <c r="M52" s="372"/>
      <c r="N52" s="372"/>
      <c r="O52" s="372"/>
      <c r="P52" s="372"/>
      <c r="Q52" s="372"/>
      <c r="R52" s="372"/>
      <c r="S52" s="372"/>
      <c r="T52" s="372"/>
      <c r="U52" s="372"/>
      <c r="V52" s="372"/>
      <c r="W52" s="372"/>
      <c r="X52" s="372"/>
      <c r="Y52" s="372"/>
      <c r="Z52" s="372"/>
      <c r="AA52" s="372"/>
      <c r="AB52" s="14"/>
    </row>
    <row r="53" spans="1:27" ht="15" customHeight="1">
      <c r="A53" s="335" t="s">
        <v>57</v>
      </c>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row>
    <row r="54" spans="1:27" ht="21" customHeight="1">
      <c r="A54" s="335"/>
      <c r="B54" s="335"/>
      <c r="C54" s="335"/>
      <c r="D54" s="335"/>
      <c r="E54" s="335"/>
      <c r="F54" s="335"/>
      <c r="G54" s="335"/>
      <c r="H54" s="335"/>
      <c r="I54" s="335"/>
      <c r="J54" s="335"/>
      <c r="K54" s="335"/>
      <c r="L54" s="335"/>
      <c r="M54" s="335"/>
      <c r="N54" s="335"/>
      <c r="O54" s="335"/>
      <c r="P54" s="335"/>
      <c r="Q54" s="335"/>
      <c r="R54" s="335"/>
      <c r="S54" s="335"/>
      <c r="T54" s="335"/>
      <c r="U54" s="335"/>
      <c r="V54" s="335"/>
      <c r="W54" s="335"/>
      <c r="X54" s="335"/>
      <c r="Y54" s="335"/>
      <c r="Z54" s="335"/>
      <c r="AA54" s="335"/>
    </row>
    <row r="55" spans="1:27" ht="12" customHeight="1">
      <c r="A55" s="335"/>
      <c r="B55" s="335"/>
      <c r="C55" s="335"/>
      <c r="D55" s="335"/>
      <c r="E55" s="335"/>
      <c r="F55" s="335"/>
      <c r="G55" s="335"/>
      <c r="H55" s="335"/>
      <c r="I55" s="335"/>
      <c r="J55" s="335"/>
      <c r="K55" s="335"/>
      <c r="L55" s="335"/>
      <c r="M55" s="335"/>
      <c r="N55" s="335"/>
      <c r="O55" s="335"/>
      <c r="P55" s="335"/>
      <c r="Q55" s="335"/>
      <c r="R55" s="335"/>
      <c r="S55" s="335"/>
      <c r="T55" s="335"/>
      <c r="U55" s="335"/>
      <c r="V55" s="335"/>
      <c r="W55" s="335"/>
      <c r="X55" s="335"/>
      <c r="Y55" s="335"/>
      <c r="Z55" s="335"/>
      <c r="AA55" s="335"/>
    </row>
    <row r="56" spans="1:28" ht="15" customHeight="1">
      <c r="A56" s="95"/>
      <c r="B56" s="95"/>
      <c r="C56" s="95"/>
      <c r="D56" s="95"/>
      <c r="E56" s="95"/>
      <c r="F56" s="95"/>
      <c r="G56" s="95"/>
      <c r="H56" s="95"/>
      <c r="I56" s="95"/>
      <c r="J56" s="95"/>
      <c r="K56" s="337"/>
      <c r="L56" s="337"/>
      <c r="M56" s="337"/>
      <c r="N56" s="337"/>
      <c r="O56" s="337"/>
      <c r="P56" s="337"/>
      <c r="Q56" s="337"/>
      <c r="R56" s="337"/>
      <c r="S56" s="337"/>
      <c r="T56" s="95"/>
      <c r="U56" s="95"/>
      <c r="V56" s="95"/>
      <c r="W56" s="95"/>
      <c r="X56" s="95"/>
      <c r="Y56" s="95"/>
      <c r="Z56" s="95"/>
      <c r="AA56" s="95"/>
      <c r="AB56" s="245"/>
    </row>
  </sheetData>
  <sheetProtection password="DBAD" sheet="1" objects="1" scenarios="1" selectLockedCells="1"/>
  <mergeCells count="244">
    <mergeCell ref="A1:AA1"/>
    <mergeCell ref="K56:S56"/>
    <mergeCell ref="A51:J51"/>
    <mergeCell ref="K51:S51"/>
    <mergeCell ref="T51:V51"/>
    <mergeCell ref="W51:Y51"/>
    <mergeCell ref="Z51:AA51"/>
    <mergeCell ref="A49:J49"/>
    <mergeCell ref="K49:S49"/>
    <mergeCell ref="T49:V49"/>
    <mergeCell ref="W49:Y49"/>
    <mergeCell ref="Z49:AA49"/>
    <mergeCell ref="A50:AA50"/>
    <mergeCell ref="A47:J47"/>
    <mergeCell ref="K47:S47"/>
    <mergeCell ref="T47:V47"/>
    <mergeCell ref="W47:Y47"/>
    <mergeCell ref="Z47:AA47"/>
    <mergeCell ref="A48:J48"/>
    <mergeCell ref="K48:S48"/>
    <mergeCell ref="T48:V48"/>
    <mergeCell ref="W48:Y48"/>
    <mergeCell ref="Z48:AA48"/>
    <mergeCell ref="A45:J45"/>
    <mergeCell ref="K45:S45"/>
    <mergeCell ref="T45:V45"/>
    <mergeCell ref="W45:Y45"/>
    <mergeCell ref="Z45:AA45"/>
    <mergeCell ref="A46:J46"/>
    <mergeCell ref="K46:S46"/>
    <mergeCell ref="T46:V46"/>
    <mergeCell ref="W46:Y46"/>
    <mergeCell ref="Z46:AA46"/>
    <mergeCell ref="A43:J43"/>
    <mergeCell ref="K43:S43"/>
    <mergeCell ref="T43:V43"/>
    <mergeCell ref="W43:Y43"/>
    <mergeCell ref="Z43:AA43"/>
    <mergeCell ref="A44:J44"/>
    <mergeCell ref="K44:S44"/>
    <mergeCell ref="T44:V44"/>
    <mergeCell ref="W44:Y44"/>
    <mergeCell ref="Z44:AA44"/>
    <mergeCell ref="A41:J41"/>
    <mergeCell ref="K41:S41"/>
    <mergeCell ref="T41:V41"/>
    <mergeCell ref="W41:Y41"/>
    <mergeCell ref="Z41:AA41"/>
    <mergeCell ref="A42:J42"/>
    <mergeCell ref="K42:S42"/>
    <mergeCell ref="T42:V42"/>
    <mergeCell ref="W42:Y42"/>
    <mergeCell ref="Z42:AA42"/>
    <mergeCell ref="K39:S39"/>
    <mergeCell ref="T39:V39"/>
    <mergeCell ref="W39:Y39"/>
    <mergeCell ref="Z39:AA39"/>
    <mergeCell ref="A40:J40"/>
    <mergeCell ref="K40:S40"/>
    <mergeCell ref="T40:V40"/>
    <mergeCell ref="W40:Y40"/>
    <mergeCell ref="Z40:AA40"/>
    <mergeCell ref="K37:S37"/>
    <mergeCell ref="T37:V37"/>
    <mergeCell ref="W37:Y37"/>
    <mergeCell ref="Z37:AA37"/>
    <mergeCell ref="K38:S38"/>
    <mergeCell ref="T38:V38"/>
    <mergeCell ref="W38:Y38"/>
    <mergeCell ref="Z38:AA38"/>
    <mergeCell ref="K35:S35"/>
    <mergeCell ref="T35:V35"/>
    <mergeCell ref="W35:Y35"/>
    <mergeCell ref="Z35:AA35"/>
    <mergeCell ref="K36:S36"/>
    <mergeCell ref="T36:V36"/>
    <mergeCell ref="W36:Y36"/>
    <mergeCell ref="Z36:AA36"/>
    <mergeCell ref="K33:S33"/>
    <mergeCell ref="T33:V33"/>
    <mergeCell ref="W33:Y33"/>
    <mergeCell ref="Z33:AA33"/>
    <mergeCell ref="K34:S34"/>
    <mergeCell ref="T34:V34"/>
    <mergeCell ref="W34:Y34"/>
    <mergeCell ref="Z34:AA34"/>
    <mergeCell ref="T31:V31"/>
    <mergeCell ref="W31:Y31"/>
    <mergeCell ref="Z31:AA31"/>
    <mergeCell ref="K32:S32"/>
    <mergeCell ref="T32:V32"/>
    <mergeCell ref="W32:Y32"/>
    <mergeCell ref="Z32:AA32"/>
    <mergeCell ref="W29:Y29"/>
    <mergeCell ref="Z29:AA29"/>
    <mergeCell ref="K30:S30"/>
    <mergeCell ref="T30:V30"/>
    <mergeCell ref="W30:Y30"/>
    <mergeCell ref="Z30:AA30"/>
    <mergeCell ref="K29:S29"/>
    <mergeCell ref="T29:V29"/>
    <mergeCell ref="W27:Y27"/>
    <mergeCell ref="Z27:AA27"/>
    <mergeCell ref="K28:S28"/>
    <mergeCell ref="T28:V28"/>
    <mergeCell ref="W28:Y28"/>
    <mergeCell ref="Z28:AA28"/>
    <mergeCell ref="T27:V27"/>
    <mergeCell ref="W25:Y25"/>
    <mergeCell ref="Z25:AA25"/>
    <mergeCell ref="K26:S26"/>
    <mergeCell ref="T26:V26"/>
    <mergeCell ref="W26:Y26"/>
    <mergeCell ref="Z26:AA26"/>
    <mergeCell ref="W24:Y24"/>
    <mergeCell ref="Z24:AA24"/>
    <mergeCell ref="K24:S24"/>
    <mergeCell ref="W22:Y22"/>
    <mergeCell ref="Z22:AA22"/>
    <mergeCell ref="K23:S23"/>
    <mergeCell ref="T23:V23"/>
    <mergeCell ref="W23:Y23"/>
    <mergeCell ref="Z23:AA23"/>
    <mergeCell ref="K22:S22"/>
    <mergeCell ref="K20:S20"/>
    <mergeCell ref="T20:V20"/>
    <mergeCell ref="W20:Y20"/>
    <mergeCell ref="Z20:AA20"/>
    <mergeCell ref="K21:S21"/>
    <mergeCell ref="T21:V21"/>
    <mergeCell ref="W21:Y21"/>
    <mergeCell ref="Z21:AA21"/>
    <mergeCell ref="A16:J16"/>
    <mergeCell ref="K16:S16"/>
    <mergeCell ref="T16:V16"/>
    <mergeCell ref="W16:Y16"/>
    <mergeCell ref="Z16:AA16"/>
    <mergeCell ref="A18:J18"/>
    <mergeCell ref="K18:S18"/>
    <mergeCell ref="T18:V18"/>
    <mergeCell ref="W18:Y18"/>
    <mergeCell ref="Z18:AA18"/>
    <mergeCell ref="T13:V13"/>
    <mergeCell ref="W13:Y13"/>
    <mergeCell ref="Z13:AA13"/>
    <mergeCell ref="W14:Y14"/>
    <mergeCell ref="Z14:AA14"/>
    <mergeCell ref="A15:J15"/>
    <mergeCell ref="K15:S15"/>
    <mergeCell ref="T15:V15"/>
    <mergeCell ref="W15:Y15"/>
    <mergeCell ref="Z15:AA15"/>
    <mergeCell ref="W7:Y7"/>
    <mergeCell ref="A12:J12"/>
    <mergeCell ref="K12:S12"/>
    <mergeCell ref="T12:V12"/>
    <mergeCell ref="W12:Y12"/>
    <mergeCell ref="A11:J11"/>
    <mergeCell ref="K11:S11"/>
    <mergeCell ref="A10:J10"/>
    <mergeCell ref="E7:F7"/>
    <mergeCell ref="H7:I7"/>
    <mergeCell ref="B2:J2"/>
    <mergeCell ref="K2:M2"/>
    <mergeCell ref="T2:U2"/>
    <mergeCell ref="B3:E3"/>
    <mergeCell ref="K3:M3"/>
    <mergeCell ref="N3:P3"/>
    <mergeCell ref="U3:V3"/>
    <mergeCell ref="Q3:T3"/>
    <mergeCell ref="N2:S2"/>
    <mergeCell ref="V2:Z2"/>
    <mergeCell ref="K6:S6"/>
    <mergeCell ref="E6:I6"/>
    <mergeCell ref="K19:S19"/>
    <mergeCell ref="T19:V19"/>
    <mergeCell ref="T8:V8"/>
    <mergeCell ref="T10:V10"/>
    <mergeCell ref="A14:J14"/>
    <mergeCell ref="K14:S14"/>
    <mergeCell ref="T14:V14"/>
    <mergeCell ref="K9:S9"/>
    <mergeCell ref="K7:S7"/>
    <mergeCell ref="Z19:AA19"/>
    <mergeCell ref="A19:J19"/>
    <mergeCell ref="A8:D8"/>
    <mergeCell ref="E8:F8"/>
    <mergeCell ref="H8:I8"/>
    <mergeCell ref="K8:S8"/>
    <mergeCell ref="T7:V7"/>
    <mergeCell ref="A7:D7"/>
    <mergeCell ref="Z7:AA7"/>
    <mergeCell ref="Z3:AA3"/>
    <mergeCell ref="A4:AA4"/>
    <mergeCell ref="A5:J5"/>
    <mergeCell ref="K5:S5"/>
    <mergeCell ref="T5:V5"/>
    <mergeCell ref="W5:Y5"/>
    <mergeCell ref="Z5:AA5"/>
    <mergeCell ref="W3:Y3"/>
    <mergeCell ref="A38:J38"/>
    <mergeCell ref="A39:J39"/>
    <mergeCell ref="A53:AA55"/>
    <mergeCell ref="A17:AA17"/>
    <mergeCell ref="A52:AA52"/>
    <mergeCell ref="A29:J29"/>
    <mergeCell ref="A30:J30"/>
    <mergeCell ref="A20:J20"/>
    <mergeCell ref="A33:J33"/>
    <mergeCell ref="A36:J36"/>
    <mergeCell ref="A37:J37"/>
    <mergeCell ref="A21:J21"/>
    <mergeCell ref="A22:J22"/>
    <mergeCell ref="A23:J23"/>
    <mergeCell ref="A24:J24"/>
    <mergeCell ref="A25:J25"/>
    <mergeCell ref="A28:J28"/>
    <mergeCell ref="T22:V22"/>
    <mergeCell ref="A34:J34"/>
    <mergeCell ref="A35:J35"/>
    <mergeCell ref="T24:V24"/>
    <mergeCell ref="K25:S25"/>
    <mergeCell ref="T25:V25"/>
    <mergeCell ref="K27:S27"/>
    <mergeCell ref="A31:J31"/>
    <mergeCell ref="A32:J32"/>
    <mergeCell ref="K31:S31"/>
    <mergeCell ref="T11:V11"/>
    <mergeCell ref="W11:Y11"/>
    <mergeCell ref="Z11:AA11"/>
    <mergeCell ref="Z10:AA10"/>
    <mergeCell ref="A26:J26"/>
    <mergeCell ref="A27:J27"/>
    <mergeCell ref="W19:Y19"/>
    <mergeCell ref="Z12:AA12"/>
    <mergeCell ref="A13:J13"/>
    <mergeCell ref="K13:S13"/>
    <mergeCell ref="K10:S10"/>
    <mergeCell ref="W10:Y10"/>
    <mergeCell ref="T9:V9"/>
    <mergeCell ref="W9:Y9"/>
    <mergeCell ref="Z9:AA9"/>
    <mergeCell ref="W8:Y8"/>
    <mergeCell ref="Z8:AA8"/>
  </mergeCells>
  <conditionalFormatting sqref="Q3:T3">
    <cfRule type="cellIs" priority="10" dxfId="32" operator="greaterThan" stopIfTrue="1">
      <formula>0</formula>
    </cfRule>
    <cfRule type="cellIs" priority="11" dxfId="33" operator="equal" stopIfTrue="1">
      <formula>0</formula>
    </cfRule>
  </conditionalFormatting>
  <conditionalFormatting sqref="K3:M3 W3:Y3 N2">
    <cfRule type="cellIs" priority="9" dxfId="32" operator="greaterThan" stopIfTrue="1">
      <formula>0</formula>
    </cfRule>
  </conditionalFormatting>
  <conditionalFormatting sqref="K51:AA51">
    <cfRule type="cellIs" priority="7" dxfId="34" operator="lessThan" stopIfTrue="1">
      <formula>0</formula>
    </cfRule>
  </conditionalFormatting>
  <conditionalFormatting sqref="K19:AA49">
    <cfRule type="cellIs" priority="6" dxfId="34" operator="lessThan" stopIfTrue="1">
      <formula>0</formula>
    </cfRule>
  </conditionalFormatting>
  <conditionalFormatting sqref="V2">
    <cfRule type="cellIs" priority="1" dxfId="32" operator="greaterThan" stopIfTrue="1">
      <formula>0</formula>
    </cfRule>
  </conditionalFormatting>
  <hyperlinks>
    <hyperlink ref="A17:J17" location="'Appendix - Detail Expense Sheet'!A1" display="Click here to use the Detail Expense Sheet (Appendix)"/>
    <hyperlink ref="A12:J12" location="'Helpful Tips'!B10" tooltip="Click here to view &quot;Helpful Tips&quot;" display="Other dairy income ((tax paid) e.g. farm cottage rent, rebates"/>
    <hyperlink ref="A17:AA17" location="'Appendix A - Detail Exp Sheet'!B5" display="Use the Detail Expense Worksheet in the Appendix if you prefer (note this will not update the expenses sheet below)"/>
    <hyperlink ref="A50:J50" location="'Appendix - Detail Expense Sheet'!A1" display="Click here to use the Detail Expense Sheet (Appendix)"/>
    <hyperlink ref="A50:AA50" location="'Appendix B - Graphs Worksheet'!A2" display="Click here to view a pie chart of Total Expenses"/>
    <hyperlink ref="A11:J11" location="'Helpful Tips'!B9" tooltip="Click here to view &quot;Helpful Tips&quot;" display="Other dairy income (incurring GST) e.g.colostrum"/>
    <hyperlink ref="A15:J15" location="'Helpful Tips'!B12" display="Other tax paid income e.g. off-farm salaries or wages"/>
    <hyperlink ref="A14:J14" location="'Helpful Tips'!B11" tooltip="Click here to view &quot;Helpful Tips&quot;" display="Other Income (incurring GST) e.g. contracting, non-dairy income"/>
  </hyperlinks>
  <printOptions horizontalCentered="1" verticalCentered="1"/>
  <pageMargins left="0.03937007874015748" right="0.03937007874015748" top="0.03937007874015748" bottom="0.03937007874015748" header="0.31496062992125984" footer="0.31496062992125984"/>
  <pageSetup horizontalDpi="600" verticalDpi="600" orientation="portrait" paperSize="9" scale="93" r:id="rId4"/>
  <ignoredErrors>
    <ignoredError sqref="T13 W13 Z13 T40 Z40 W40" formula="1"/>
    <ignoredError sqref="T41 T49 W49 Z49 K49 K3 Q3 W3" emptyCellReference="1"/>
    <ignoredError sqref="H7:H8" evalError="1"/>
  </ignoredError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B49"/>
  <sheetViews>
    <sheetView showGridLines="0" zoomScale="90" zoomScaleNormal="90" zoomScalePageLayoutView="0" workbookViewId="0" topLeftCell="A1">
      <selection activeCell="A62" sqref="A62"/>
    </sheetView>
  </sheetViews>
  <sheetFormatPr defaultColWidth="9.140625" defaultRowHeight="15"/>
  <cols>
    <col min="1" max="1" width="13.421875" style="13" customWidth="1"/>
    <col min="2" max="2" width="8.7109375" style="13" bestFit="1" customWidth="1"/>
    <col min="3" max="9" width="15.57421875" style="13" bestFit="1" customWidth="1"/>
    <col min="10" max="10" width="18.140625" style="13" bestFit="1" customWidth="1"/>
    <col min="11" max="11" width="18.140625" style="13" customWidth="1"/>
    <col min="12" max="13" width="9.140625" style="1" hidden="1" customWidth="1"/>
    <col min="14" max="14" width="32.8515625" style="44" hidden="1" customWidth="1"/>
    <col min="15" max="23" width="11.57421875" style="44" hidden="1" customWidth="1"/>
    <col min="24" max="24" width="9.140625" style="1" customWidth="1"/>
    <col min="25" max="16384" width="9.140625" style="1" customWidth="1"/>
  </cols>
  <sheetData>
    <row r="1" spans="1:28" s="13" customFormat="1" ht="57.75" customHeight="1">
      <c r="A1" s="452" t="s">
        <v>134</v>
      </c>
      <c r="B1" s="453"/>
      <c r="C1" s="453"/>
      <c r="D1" s="453"/>
      <c r="E1" s="453"/>
      <c r="F1" s="453"/>
      <c r="G1" s="453"/>
      <c r="H1" s="453"/>
      <c r="I1" s="453"/>
      <c r="J1" s="453"/>
      <c r="K1" s="453"/>
      <c r="L1" s="44"/>
      <c r="M1" s="44"/>
      <c r="N1" s="44"/>
      <c r="O1" s="44"/>
      <c r="P1" s="44"/>
      <c r="Q1" s="72"/>
      <c r="R1" s="44"/>
      <c r="S1" s="44"/>
      <c r="T1" s="44"/>
      <c r="U1" s="44"/>
      <c r="V1" s="44"/>
      <c r="W1" s="44"/>
      <c r="X1" s="44"/>
      <c r="Y1" s="44"/>
      <c r="Z1" s="44"/>
      <c r="AA1" s="44"/>
      <c r="AB1" s="44"/>
    </row>
    <row r="2" spans="1:28" s="13" customFormat="1" ht="1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row>
    <row r="3" spans="1:28" s="61" customFormat="1" ht="30" customHeight="1">
      <c r="A3" s="45"/>
      <c r="B3" s="45"/>
      <c r="C3" s="455" t="s">
        <v>135</v>
      </c>
      <c r="D3" s="455"/>
      <c r="E3" s="455"/>
      <c r="F3" s="455"/>
      <c r="G3" s="455"/>
      <c r="H3" s="455"/>
      <c r="I3" s="455"/>
      <c r="J3" s="455"/>
      <c r="K3" s="455"/>
      <c r="L3" s="58"/>
      <c r="M3" s="58"/>
      <c r="N3" s="59" t="s">
        <v>138</v>
      </c>
      <c r="O3" s="60"/>
      <c r="P3" s="60"/>
      <c r="Q3" s="60"/>
      <c r="R3" s="60"/>
      <c r="S3" s="60"/>
      <c r="T3" s="60"/>
      <c r="U3" s="60"/>
      <c r="V3" s="60"/>
      <c r="W3" s="60"/>
      <c r="X3" s="58"/>
      <c r="Y3" s="58"/>
      <c r="Z3" s="58"/>
      <c r="AA3" s="58"/>
      <c r="AB3" s="58"/>
    </row>
    <row r="4" spans="1:28" s="61" customFormat="1" ht="30" customHeight="1">
      <c r="A4" s="1"/>
      <c r="B4" s="46"/>
      <c r="C4" s="47">
        <v>-2</v>
      </c>
      <c r="D4" s="47">
        <v>-1.5</v>
      </c>
      <c r="E4" s="48">
        <v>-1</v>
      </c>
      <c r="F4" s="47">
        <v>-0.5</v>
      </c>
      <c r="G4" s="49">
        <v>0</v>
      </c>
      <c r="H4" s="50">
        <v>0.5</v>
      </c>
      <c r="I4" s="50">
        <v>1</v>
      </c>
      <c r="J4" s="50">
        <v>1.5</v>
      </c>
      <c r="K4" s="50">
        <v>2</v>
      </c>
      <c r="L4" s="58"/>
      <c r="M4" s="58"/>
      <c r="N4" s="60"/>
      <c r="O4" s="62">
        <v>-2</v>
      </c>
      <c r="P4" s="62">
        <v>-1.5</v>
      </c>
      <c r="Q4" s="62">
        <v>-1</v>
      </c>
      <c r="R4" s="62">
        <v>-0.5</v>
      </c>
      <c r="S4" s="62">
        <v>0</v>
      </c>
      <c r="T4" s="62">
        <v>0.5</v>
      </c>
      <c r="U4" s="62">
        <v>1</v>
      </c>
      <c r="V4" s="62">
        <v>1.5</v>
      </c>
      <c r="W4" s="62">
        <v>2</v>
      </c>
      <c r="X4" s="58"/>
      <c r="Y4" s="58"/>
      <c r="Z4" s="58"/>
      <c r="AA4" s="58"/>
      <c r="AB4" s="58"/>
    </row>
    <row r="5" spans="1:28" s="61" customFormat="1" ht="30" customHeight="1">
      <c r="A5" s="456" t="s">
        <v>132</v>
      </c>
      <c r="B5" s="51">
        <v>0.1</v>
      </c>
      <c r="C5" s="52" t="e">
        <f>ROUND(O15,-2)</f>
        <v>#DIV/0!</v>
      </c>
      <c r="D5" s="52" t="e">
        <f aca="true" t="shared" si="0" ref="D5:K9">ROUND(P15,-2)</f>
        <v>#DIV/0!</v>
      </c>
      <c r="E5" s="52" t="e">
        <f t="shared" si="0"/>
        <v>#DIV/0!</v>
      </c>
      <c r="F5" s="52" t="e">
        <f t="shared" si="0"/>
        <v>#DIV/0!</v>
      </c>
      <c r="G5" s="52" t="e">
        <f t="shared" si="0"/>
        <v>#DIV/0!</v>
      </c>
      <c r="H5" s="52" t="e">
        <f t="shared" si="0"/>
        <v>#DIV/0!</v>
      </c>
      <c r="I5" s="52" t="e">
        <f t="shared" si="0"/>
        <v>#DIV/0!</v>
      </c>
      <c r="J5" s="52" t="e">
        <f t="shared" si="0"/>
        <v>#DIV/0!</v>
      </c>
      <c r="K5" s="52" t="e">
        <f t="shared" si="0"/>
        <v>#DIV/0!</v>
      </c>
      <c r="L5" s="63"/>
      <c r="M5" s="58"/>
      <c r="N5" s="64">
        <v>1.1</v>
      </c>
      <c r="O5" s="65" t="e">
        <f>(('Step 2 - Annual Cash Budget'!$E$7*'Step 3 - Sensitivity Table'!$N5)*(('Step 2 - Annual Cash Budget'!$H$7)+('Step 3 - Sensitivity Table'!C$4*'Step 2 - Annual Cash Budget'!$J$6)))+'Step 2 - Annual Cash Budget'!$K$8+'Step 2 - Annual Cash Budget'!$K$9+'Step 2 - Annual Cash Budget'!$K$10+'Step 2 - Annual Cash Budget'!$K$11+'Step 2 - Annual Cash Budget'!$K$12+'Step 2 - Annual Cash Budget'!$K$14+'Step 2 - Annual Cash Budget'!$K$15</f>
        <v>#DIV/0!</v>
      </c>
      <c r="P5" s="65" t="e">
        <f>(('Step 2 - Annual Cash Budget'!$E$7*'Step 3 - Sensitivity Table'!$N5)*(('Step 2 - Annual Cash Budget'!$H$7)+('Step 3 - Sensitivity Table'!D$4*'Step 2 - Annual Cash Budget'!$J$6)))+'Step 2 - Annual Cash Budget'!$K$8+'Step 2 - Annual Cash Budget'!$K$9+'Step 2 - Annual Cash Budget'!$K$10+'Step 2 - Annual Cash Budget'!$K$11+'Step 2 - Annual Cash Budget'!$K$12+'Step 2 - Annual Cash Budget'!$K$14+'Step 2 - Annual Cash Budget'!$K$15</f>
        <v>#DIV/0!</v>
      </c>
      <c r="Q5" s="65" t="e">
        <f>(('Step 2 - Annual Cash Budget'!$E$7*'Step 3 - Sensitivity Table'!$N5)*(('Step 2 - Annual Cash Budget'!$H$7)+('Step 3 - Sensitivity Table'!E$4*'Step 2 - Annual Cash Budget'!$J$6)))+'Step 2 - Annual Cash Budget'!$K$8+'Step 2 - Annual Cash Budget'!$K$9+'Step 2 - Annual Cash Budget'!$K$10+'Step 2 - Annual Cash Budget'!$K$11+'Step 2 - Annual Cash Budget'!$K$12+'Step 2 - Annual Cash Budget'!$K$14+'Step 2 - Annual Cash Budget'!$K$15</f>
        <v>#DIV/0!</v>
      </c>
      <c r="R5" s="65" t="e">
        <f>(('Step 2 - Annual Cash Budget'!$E$7*'Step 3 - Sensitivity Table'!$N5)*(('Step 2 - Annual Cash Budget'!$H$7)+('Step 3 - Sensitivity Table'!F$4*'Step 2 - Annual Cash Budget'!$J$6)))+'Step 2 - Annual Cash Budget'!$K$8+'Step 2 - Annual Cash Budget'!$K$9+'Step 2 - Annual Cash Budget'!$K$10+'Step 2 - Annual Cash Budget'!$K$11+'Step 2 - Annual Cash Budget'!$K$12+'Step 2 - Annual Cash Budget'!$K$14+'Step 2 - Annual Cash Budget'!$K$15</f>
        <v>#DIV/0!</v>
      </c>
      <c r="S5" s="65" t="e">
        <f>(('Step 2 - Annual Cash Budget'!$E$7*'Step 3 - Sensitivity Table'!$N5)*(('Step 2 - Annual Cash Budget'!$H$7)+('Step 3 - Sensitivity Table'!G$4*'Step 2 - Annual Cash Budget'!$J$6)))+'Step 2 - Annual Cash Budget'!$K$8+'Step 2 - Annual Cash Budget'!$K$9+'Step 2 - Annual Cash Budget'!$K$10+'Step 2 - Annual Cash Budget'!$K$11+'Step 2 - Annual Cash Budget'!$K$12+'Step 2 - Annual Cash Budget'!$K$14+'Step 2 - Annual Cash Budget'!$K$15</f>
        <v>#DIV/0!</v>
      </c>
      <c r="T5" s="65" t="e">
        <f>(('Step 2 - Annual Cash Budget'!$E$7*'Step 3 - Sensitivity Table'!$N5)*(('Step 2 - Annual Cash Budget'!$H$7)+('Step 3 - Sensitivity Table'!H$4*'Step 2 - Annual Cash Budget'!$J$6)))+'Step 2 - Annual Cash Budget'!$K$8+'Step 2 - Annual Cash Budget'!$K$9+'Step 2 - Annual Cash Budget'!$K$10+'Step 2 - Annual Cash Budget'!$K$11+'Step 2 - Annual Cash Budget'!$K$12+'Step 2 - Annual Cash Budget'!$K$14+'Step 2 - Annual Cash Budget'!$K$15</f>
        <v>#DIV/0!</v>
      </c>
      <c r="U5" s="65" t="e">
        <f>(('Step 2 - Annual Cash Budget'!$E$7*'Step 3 - Sensitivity Table'!$N5)*(('Step 2 - Annual Cash Budget'!$H$7)+('Step 3 - Sensitivity Table'!I$4*'Step 2 - Annual Cash Budget'!$J$6)))+'Step 2 - Annual Cash Budget'!$K$8+'Step 2 - Annual Cash Budget'!$K$9+'Step 2 - Annual Cash Budget'!$K$10+'Step 2 - Annual Cash Budget'!$K$11+'Step 2 - Annual Cash Budget'!$K$12+'Step 2 - Annual Cash Budget'!$K$14+'Step 2 - Annual Cash Budget'!$K$15</f>
        <v>#DIV/0!</v>
      </c>
      <c r="V5" s="65" t="e">
        <f>(('Step 2 - Annual Cash Budget'!$E$7*'Step 3 - Sensitivity Table'!$N5)*(('Step 2 - Annual Cash Budget'!$H$7)+('Step 3 - Sensitivity Table'!J$4*'Step 2 - Annual Cash Budget'!$J$6)))+'Step 2 - Annual Cash Budget'!$K$8+'Step 2 - Annual Cash Budget'!$K$9+'Step 2 - Annual Cash Budget'!$K$10+'Step 2 - Annual Cash Budget'!$K$11+'Step 2 - Annual Cash Budget'!$K$12+'Step 2 - Annual Cash Budget'!$K$14+'Step 2 - Annual Cash Budget'!$K$15</f>
        <v>#DIV/0!</v>
      </c>
      <c r="W5" s="65" t="e">
        <f>(('Step 2 - Annual Cash Budget'!$E$7*'Step 3 - Sensitivity Table'!$N5)*(('Step 2 - Annual Cash Budget'!$H$7)+('Step 3 - Sensitivity Table'!K$4*'Step 2 - Annual Cash Budget'!$J$6)))+'Step 2 - Annual Cash Budget'!$K$8+'Step 2 - Annual Cash Budget'!$K$9+'Step 2 - Annual Cash Budget'!$K$10+'Step 2 - Annual Cash Budget'!$K$11+'Step 2 - Annual Cash Budget'!$K$12+'Step 2 - Annual Cash Budget'!$K$14+'Step 2 - Annual Cash Budget'!$K$15</f>
        <v>#DIV/0!</v>
      </c>
      <c r="X5" s="58"/>
      <c r="Y5" s="58"/>
      <c r="Z5" s="58"/>
      <c r="AA5" s="58"/>
      <c r="AB5" s="58"/>
    </row>
    <row r="6" spans="1:28" s="61" customFormat="1" ht="30" customHeight="1">
      <c r="A6" s="456"/>
      <c r="B6" s="51">
        <v>0.05</v>
      </c>
      <c r="C6" s="52" t="e">
        <f>ROUND(O16,-2)</f>
        <v>#DIV/0!</v>
      </c>
      <c r="D6" s="52" t="e">
        <f t="shared" si="0"/>
        <v>#DIV/0!</v>
      </c>
      <c r="E6" s="52" t="e">
        <f t="shared" si="0"/>
        <v>#DIV/0!</v>
      </c>
      <c r="F6" s="52" t="e">
        <f t="shared" si="0"/>
        <v>#DIV/0!</v>
      </c>
      <c r="G6" s="52" t="e">
        <f t="shared" si="0"/>
        <v>#DIV/0!</v>
      </c>
      <c r="H6" s="52" t="e">
        <f t="shared" si="0"/>
        <v>#DIV/0!</v>
      </c>
      <c r="I6" s="52" t="e">
        <f t="shared" si="0"/>
        <v>#DIV/0!</v>
      </c>
      <c r="J6" s="52" t="e">
        <f t="shared" si="0"/>
        <v>#DIV/0!</v>
      </c>
      <c r="K6" s="52" t="e">
        <f t="shared" si="0"/>
        <v>#DIV/0!</v>
      </c>
      <c r="L6" s="63"/>
      <c r="M6" s="58"/>
      <c r="N6" s="64">
        <v>1.05</v>
      </c>
      <c r="O6" s="65" t="e">
        <f>(('Step 2 - Annual Cash Budget'!$E$7*'Step 3 - Sensitivity Table'!$N6)*(('Step 2 - Annual Cash Budget'!$H$7)+('Step 3 - Sensitivity Table'!C$4*'Step 2 - Annual Cash Budget'!$J$6)))+'Step 2 - Annual Cash Budget'!$K$8+'Step 2 - Annual Cash Budget'!$K$9+'Step 2 - Annual Cash Budget'!$K$10+'Step 2 - Annual Cash Budget'!$K$11+'Step 2 - Annual Cash Budget'!$K$12+'Step 2 - Annual Cash Budget'!$K$14+'Step 2 - Annual Cash Budget'!$K$15</f>
        <v>#DIV/0!</v>
      </c>
      <c r="P6" s="65" t="e">
        <f>(('Step 2 - Annual Cash Budget'!$E$7*'Step 3 - Sensitivity Table'!$N6)*(('Step 2 - Annual Cash Budget'!$H$7)+('Step 3 - Sensitivity Table'!D$4*'Step 2 - Annual Cash Budget'!$J$6)))+'Step 2 - Annual Cash Budget'!$K$8+'Step 2 - Annual Cash Budget'!$K$9+'Step 2 - Annual Cash Budget'!$K$10+'Step 2 - Annual Cash Budget'!$K$11+'Step 2 - Annual Cash Budget'!$K$12+'Step 2 - Annual Cash Budget'!$K$14+'Step 2 - Annual Cash Budget'!$K$15</f>
        <v>#DIV/0!</v>
      </c>
      <c r="Q6" s="65" t="e">
        <f>(('Step 2 - Annual Cash Budget'!$E$7*'Step 3 - Sensitivity Table'!$N6)*(('Step 2 - Annual Cash Budget'!$H$7)+('Step 3 - Sensitivity Table'!E$4*'Step 2 - Annual Cash Budget'!$J$6)))+'Step 2 - Annual Cash Budget'!$K$8+'Step 2 - Annual Cash Budget'!$K$9+'Step 2 - Annual Cash Budget'!$K$10+'Step 2 - Annual Cash Budget'!$K$11+'Step 2 - Annual Cash Budget'!$K$12+'Step 2 - Annual Cash Budget'!$K$14+'Step 2 - Annual Cash Budget'!$K$15</f>
        <v>#DIV/0!</v>
      </c>
      <c r="R6" s="65" t="e">
        <f>(('Step 2 - Annual Cash Budget'!$E$7*'Step 3 - Sensitivity Table'!$N6)*(('Step 2 - Annual Cash Budget'!$H$7)+('Step 3 - Sensitivity Table'!F$4*'Step 2 - Annual Cash Budget'!$J$6)))+'Step 2 - Annual Cash Budget'!$K$8+'Step 2 - Annual Cash Budget'!$K$9+'Step 2 - Annual Cash Budget'!$K$10+'Step 2 - Annual Cash Budget'!$K$11+'Step 2 - Annual Cash Budget'!$K$12+'Step 2 - Annual Cash Budget'!$K$14+'Step 2 - Annual Cash Budget'!$K$15</f>
        <v>#DIV/0!</v>
      </c>
      <c r="S6" s="65" t="e">
        <f>(('Step 2 - Annual Cash Budget'!$E$7*'Step 3 - Sensitivity Table'!$N6)*(('Step 2 - Annual Cash Budget'!$H$7)+('Step 3 - Sensitivity Table'!G$4*'Step 2 - Annual Cash Budget'!$J$6)))+'Step 2 - Annual Cash Budget'!$K$8+'Step 2 - Annual Cash Budget'!$K$9+'Step 2 - Annual Cash Budget'!$K$10+'Step 2 - Annual Cash Budget'!$K$11+'Step 2 - Annual Cash Budget'!$K$12+'Step 2 - Annual Cash Budget'!$K$14+'Step 2 - Annual Cash Budget'!$K$15</f>
        <v>#DIV/0!</v>
      </c>
      <c r="T6" s="65" t="e">
        <f>(('Step 2 - Annual Cash Budget'!$E$7*'Step 3 - Sensitivity Table'!$N6)*(('Step 2 - Annual Cash Budget'!$H$7)+('Step 3 - Sensitivity Table'!H$4*'Step 2 - Annual Cash Budget'!$J$6)))+'Step 2 - Annual Cash Budget'!$K$8+'Step 2 - Annual Cash Budget'!$K$9+'Step 2 - Annual Cash Budget'!$K$10+'Step 2 - Annual Cash Budget'!$K$11+'Step 2 - Annual Cash Budget'!$K$12+'Step 2 - Annual Cash Budget'!$K$14+'Step 2 - Annual Cash Budget'!$K$15</f>
        <v>#DIV/0!</v>
      </c>
      <c r="U6" s="65" t="e">
        <f>(('Step 2 - Annual Cash Budget'!$E$7*'Step 3 - Sensitivity Table'!$N6)*(('Step 2 - Annual Cash Budget'!$H$7)+('Step 3 - Sensitivity Table'!I$4*'Step 2 - Annual Cash Budget'!$J$6)))+'Step 2 - Annual Cash Budget'!$K$8+'Step 2 - Annual Cash Budget'!$K$9+'Step 2 - Annual Cash Budget'!$K$10+'Step 2 - Annual Cash Budget'!$K$11+'Step 2 - Annual Cash Budget'!$K$12+'Step 2 - Annual Cash Budget'!$K$14+'Step 2 - Annual Cash Budget'!$K$15</f>
        <v>#DIV/0!</v>
      </c>
      <c r="V6" s="65" t="e">
        <f>(('Step 2 - Annual Cash Budget'!$E$7*'Step 3 - Sensitivity Table'!$N6)*(('Step 2 - Annual Cash Budget'!$H$7)+('Step 3 - Sensitivity Table'!J$4*'Step 2 - Annual Cash Budget'!$J$6)))+'Step 2 - Annual Cash Budget'!$K$8+'Step 2 - Annual Cash Budget'!$K$9+'Step 2 - Annual Cash Budget'!$K$10+'Step 2 - Annual Cash Budget'!$K$11+'Step 2 - Annual Cash Budget'!$K$12+'Step 2 - Annual Cash Budget'!$K$14+'Step 2 - Annual Cash Budget'!$K$15</f>
        <v>#DIV/0!</v>
      </c>
      <c r="W6" s="65" t="e">
        <f>(('Step 2 - Annual Cash Budget'!$E$7*'Step 3 - Sensitivity Table'!$N6)*(('Step 2 - Annual Cash Budget'!$H$7)+('Step 3 - Sensitivity Table'!K$4*'Step 2 - Annual Cash Budget'!$J$6)))+'Step 2 - Annual Cash Budget'!$K$8+'Step 2 - Annual Cash Budget'!$K$9+'Step 2 - Annual Cash Budget'!$K$10+'Step 2 - Annual Cash Budget'!$K$11+'Step 2 - Annual Cash Budget'!$K$12+'Step 2 - Annual Cash Budget'!$K$14+'Step 2 - Annual Cash Budget'!$K$15</f>
        <v>#DIV/0!</v>
      </c>
      <c r="X6" s="58"/>
      <c r="Y6" s="58"/>
      <c r="Z6" s="58"/>
      <c r="AA6" s="58"/>
      <c r="AB6" s="58"/>
    </row>
    <row r="7" spans="1:28" s="61" customFormat="1" ht="30" customHeight="1">
      <c r="A7" s="456"/>
      <c r="B7" s="53">
        <v>0</v>
      </c>
      <c r="C7" s="52" t="e">
        <f>ROUND(O17,-2)</f>
        <v>#DIV/0!</v>
      </c>
      <c r="D7" s="52" t="e">
        <f t="shared" si="0"/>
        <v>#DIV/0!</v>
      </c>
      <c r="E7" s="52" t="e">
        <f t="shared" si="0"/>
        <v>#DIV/0!</v>
      </c>
      <c r="F7" s="52" t="e">
        <f t="shared" si="0"/>
        <v>#DIV/0!</v>
      </c>
      <c r="G7" s="54" t="e">
        <f>'Step 2 - Annual Cash Budget'!K51</f>
        <v>#DIV/0!</v>
      </c>
      <c r="H7" s="52" t="e">
        <f t="shared" si="0"/>
        <v>#DIV/0!</v>
      </c>
      <c r="I7" s="52" t="e">
        <f t="shared" si="0"/>
        <v>#DIV/0!</v>
      </c>
      <c r="J7" s="52" t="e">
        <f t="shared" si="0"/>
        <v>#DIV/0!</v>
      </c>
      <c r="K7" s="52" t="e">
        <f t="shared" si="0"/>
        <v>#DIV/0!</v>
      </c>
      <c r="L7" s="63"/>
      <c r="M7" s="58"/>
      <c r="N7" s="66">
        <v>0</v>
      </c>
      <c r="O7" s="65" t="e">
        <f>(('Step 2 - Annual Cash Budget'!$E$7)*(('Step 2 - Annual Cash Budget'!$H$7)+('Step 3 - Sensitivity Table'!C$4*'Step 2 - Annual Cash Budget'!$J$6)))+'Step 2 - Annual Cash Budget'!$K$8+'Step 2 - Annual Cash Budget'!$K$9+'Step 2 - Annual Cash Budget'!$K$10+'Step 2 - Annual Cash Budget'!$K$11+'Step 2 - Annual Cash Budget'!$K$12+'Step 2 - Annual Cash Budget'!$K$14+'Step 2 - Annual Cash Budget'!$K$15</f>
        <v>#DIV/0!</v>
      </c>
      <c r="P7" s="65" t="e">
        <f>(('Step 2 - Annual Cash Budget'!$E$7)*(('Step 2 - Annual Cash Budget'!$H$7)+('Step 3 - Sensitivity Table'!D$4*'Step 2 - Annual Cash Budget'!$J$6)))+'Step 2 - Annual Cash Budget'!$K$8+'Step 2 - Annual Cash Budget'!$K$9+'Step 2 - Annual Cash Budget'!$K$10+'Step 2 - Annual Cash Budget'!$K$11+'Step 2 - Annual Cash Budget'!$K$12+'Step 2 - Annual Cash Budget'!$K$14+'Step 2 - Annual Cash Budget'!$K$15</f>
        <v>#DIV/0!</v>
      </c>
      <c r="Q7" s="65" t="e">
        <f>(('Step 2 - Annual Cash Budget'!$E$7)*(('Step 2 - Annual Cash Budget'!$H$7)+('Step 3 - Sensitivity Table'!E$4*'Step 2 - Annual Cash Budget'!$J$6)))+'Step 2 - Annual Cash Budget'!$K$8+'Step 2 - Annual Cash Budget'!$K$9+'Step 2 - Annual Cash Budget'!$K$10+'Step 2 - Annual Cash Budget'!$K$11+'Step 2 - Annual Cash Budget'!$K$12+'Step 2 - Annual Cash Budget'!$K$14+'Step 2 - Annual Cash Budget'!$K$15</f>
        <v>#DIV/0!</v>
      </c>
      <c r="R7" s="65" t="e">
        <f>(('Step 2 - Annual Cash Budget'!$E$7)*(('Step 2 - Annual Cash Budget'!$H$7)+('Step 3 - Sensitivity Table'!F$4*'Step 2 - Annual Cash Budget'!$J$6)))+'Step 2 - Annual Cash Budget'!$K$8+'Step 2 - Annual Cash Budget'!$K$9+'Step 2 - Annual Cash Budget'!$K$10+'Step 2 - Annual Cash Budget'!$K$11+'Step 2 - Annual Cash Budget'!$K$12+'Step 2 - Annual Cash Budget'!$K$14+'Step 2 - Annual Cash Budget'!$K$15</f>
        <v>#DIV/0!</v>
      </c>
      <c r="S7" s="65" t="e">
        <f>(('Step 2 - Annual Cash Budget'!$E$7)*(('Step 2 - Annual Cash Budget'!$H$7)+('Step 3 - Sensitivity Table'!G$4*'Step 2 - Annual Cash Budget'!$J$6)))+'Step 2 - Annual Cash Budget'!$K$8+'Step 2 - Annual Cash Budget'!$K$9+'Step 2 - Annual Cash Budget'!$K$10+'Step 2 - Annual Cash Budget'!$K$11+'Step 2 - Annual Cash Budget'!$K$12+'Step 2 - Annual Cash Budget'!$K$14+'Step 2 - Annual Cash Budget'!$K$15</f>
        <v>#DIV/0!</v>
      </c>
      <c r="T7" s="65" t="e">
        <f>(('Step 2 - Annual Cash Budget'!$E$7)*(('Step 2 - Annual Cash Budget'!$H$7)+('Step 3 - Sensitivity Table'!H$4*'Step 2 - Annual Cash Budget'!$J$6)))+'Step 2 - Annual Cash Budget'!$K$8+'Step 2 - Annual Cash Budget'!$K$9+'Step 2 - Annual Cash Budget'!$K$10+'Step 2 - Annual Cash Budget'!$K$11+'Step 2 - Annual Cash Budget'!$K$12+'Step 2 - Annual Cash Budget'!$K$14+'Step 2 - Annual Cash Budget'!$K$15</f>
        <v>#DIV/0!</v>
      </c>
      <c r="U7" s="65" t="e">
        <f>(('Step 2 - Annual Cash Budget'!$E$7)*(('Step 2 - Annual Cash Budget'!$H$7)+('Step 3 - Sensitivity Table'!I$4*'Step 2 - Annual Cash Budget'!$J$6)))+'Step 2 - Annual Cash Budget'!$K$8+'Step 2 - Annual Cash Budget'!$K$9+'Step 2 - Annual Cash Budget'!$K$10+'Step 2 - Annual Cash Budget'!$K$11+'Step 2 - Annual Cash Budget'!$K$12+'Step 2 - Annual Cash Budget'!$K$14+'Step 2 - Annual Cash Budget'!$K$15</f>
        <v>#DIV/0!</v>
      </c>
      <c r="V7" s="65" t="e">
        <f>(('Step 2 - Annual Cash Budget'!$E$7)*(('Step 2 - Annual Cash Budget'!$H$7)+('Step 3 - Sensitivity Table'!J$4*'Step 2 - Annual Cash Budget'!$J$6)))+'Step 2 - Annual Cash Budget'!$K$8+'Step 2 - Annual Cash Budget'!$K$9+'Step 2 - Annual Cash Budget'!$K$10+'Step 2 - Annual Cash Budget'!$K$11+'Step 2 - Annual Cash Budget'!$K$12+'Step 2 - Annual Cash Budget'!$K$14+'Step 2 - Annual Cash Budget'!$K$15</f>
        <v>#DIV/0!</v>
      </c>
      <c r="W7" s="65" t="e">
        <f>(('Step 2 - Annual Cash Budget'!$E$7)*(('Step 2 - Annual Cash Budget'!$H$7)+('Step 3 - Sensitivity Table'!K$4*'Step 2 - Annual Cash Budget'!$J$6)))+'Step 2 - Annual Cash Budget'!$K$8+'Step 2 - Annual Cash Budget'!$K$9+'Step 2 - Annual Cash Budget'!$K$10+'Step 2 - Annual Cash Budget'!$K$11+'Step 2 - Annual Cash Budget'!$K$12+'Step 2 - Annual Cash Budget'!$K$14+'Step 2 - Annual Cash Budget'!$K$15</f>
        <v>#DIV/0!</v>
      </c>
      <c r="X7" s="58"/>
      <c r="Y7" s="58"/>
      <c r="Z7" s="58"/>
      <c r="AA7" s="58"/>
      <c r="AB7" s="58"/>
    </row>
    <row r="8" spans="1:28" s="61" customFormat="1" ht="30" customHeight="1">
      <c r="A8" s="456"/>
      <c r="B8" s="51">
        <v>-0.05</v>
      </c>
      <c r="C8" s="52" t="e">
        <f>ROUND(O18,-2)</f>
        <v>#DIV/0!</v>
      </c>
      <c r="D8" s="52" t="e">
        <f t="shared" si="0"/>
        <v>#DIV/0!</v>
      </c>
      <c r="E8" s="52" t="e">
        <f t="shared" si="0"/>
        <v>#DIV/0!</v>
      </c>
      <c r="F8" s="52" t="e">
        <f t="shared" si="0"/>
        <v>#DIV/0!</v>
      </c>
      <c r="G8" s="52" t="e">
        <f>ROUND(S18,-2)</f>
        <v>#DIV/0!</v>
      </c>
      <c r="H8" s="52" t="e">
        <f t="shared" si="0"/>
        <v>#DIV/0!</v>
      </c>
      <c r="I8" s="52" t="e">
        <f t="shared" si="0"/>
        <v>#DIV/0!</v>
      </c>
      <c r="J8" s="52" t="e">
        <f t="shared" si="0"/>
        <v>#DIV/0!</v>
      </c>
      <c r="K8" s="52" t="e">
        <f t="shared" si="0"/>
        <v>#DIV/0!</v>
      </c>
      <c r="L8" s="63"/>
      <c r="M8" s="58"/>
      <c r="N8" s="64">
        <v>0.95</v>
      </c>
      <c r="O8" s="65" t="e">
        <f>(('Step 2 - Annual Cash Budget'!$E$7*'Step 3 - Sensitivity Table'!$N8)*(('Step 2 - Annual Cash Budget'!$H$7)+('Step 3 - Sensitivity Table'!C$4*'Step 2 - Annual Cash Budget'!$J$6)))+'Step 2 - Annual Cash Budget'!$K$8+'Step 2 - Annual Cash Budget'!$K$9+'Step 2 - Annual Cash Budget'!$K$10+'Step 2 - Annual Cash Budget'!$K$11+'Step 2 - Annual Cash Budget'!$K$12+'Step 2 - Annual Cash Budget'!$K$14+'Step 2 - Annual Cash Budget'!$K$15</f>
        <v>#DIV/0!</v>
      </c>
      <c r="P8" s="65" t="e">
        <f>(('Step 2 - Annual Cash Budget'!$E$7*'Step 3 - Sensitivity Table'!$N8)*(('Step 2 - Annual Cash Budget'!$H$7)+('Step 3 - Sensitivity Table'!D$4*'Step 2 - Annual Cash Budget'!$J$6)))+'Step 2 - Annual Cash Budget'!$K$8+'Step 2 - Annual Cash Budget'!$K$9+'Step 2 - Annual Cash Budget'!$K$10+'Step 2 - Annual Cash Budget'!$K$11+'Step 2 - Annual Cash Budget'!$K$12+'Step 2 - Annual Cash Budget'!$K$14+'Step 2 - Annual Cash Budget'!$K$15</f>
        <v>#DIV/0!</v>
      </c>
      <c r="Q8" s="65" t="e">
        <f>(('Step 2 - Annual Cash Budget'!$E$7*'Step 3 - Sensitivity Table'!$N8)*(('Step 2 - Annual Cash Budget'!$H$7)+('Step 3 - Sensitivity Table'!E$4*'Step 2 - Annual Cash Budget'!$J$6)))+'Step 2 - Annual Cash Budget'!$K$8+'Step 2 - Annual Cash Budget'!$K$9+'Step 2 - Annual Cash Budget'!$K$10+'Step 2 - Annual Cash Budget'!$K$11+'Step 2 - Annual Cash Budget'!$K$12+'Step 2 - Annual Cash Budget'!$K$14+'Step 2 - Annual Cash Budget'!$K$15</f>
        <v>#DIV/0!</v>
      </c>
      <c r="R8" s="65" t="e">
        <f>(('Step 2 - Annual Cash Budget'!$E$7*'Step 3 - Sensitivity Table'!$N8)*(('Step 2 - Annual Cash Budget'!$H$7)+('Step 3 - Sensitivity Table'!F$4*'Step 2 - Annual Cash Budget'!$J$6)))+'Step 2 - Annual Cash Budget'!$K$8+'Step 2 - Annual Cash Budget'!$K$9+'Step 2 - Annual Cash Budget'!$K$10+'Step 2 - Annual Cash Budget'!$K$11+'Step 2 - Annual Cash Budget'!$K$12+'Step 2 - Annual Cash Budget'!$K$14+'Step 2 - Annual Cash Budget'!$K$15</f>
        <v>#DIV/0!</v>
      </c>
      <c r="S8" s="65" t="e">
        <f>(('Step 2 - Annual Cash Budget'!$E$7*'Step 3 - Sensitivity Table'!$N8)*(('Step 2 - Annual Cash Budget'!$H$7)+('Step 3 - Sensitivity Table'!G$4*'Step 2 - Annual Cash Budget'!$J$6)))+'Step 2 - Annual Cash Budget'!$K$8+'Step 2 - Annual Cash Budget'!$K$9+'Step 2 - Annual Cash Budget'!$K$10+'Step 2 - Annual Cash Budget'!$K$11+'Step 2 - Annual Cash Budget'!$K$12+'Step 2 - Annual Cash Budget'!$K$14+'Step 2 - Annual Cash Budget'!$K$15</f>
        <v>#DIV/0!</v>
      </c>
      <c r="T8" s="65" t="e">
        <f>(('Step 2 - Annual Cash Budget'!$E$7*'Step 3 - Sensitivity Table'!$N8)*(('Step 2 - Annual Cash Budget'!$H$7)+('Step 3 - Sensitivity Table'!H$4*'Step 2 - Annual Cash Budget'!$J$6)))+'Step 2 - Annual Cash Budget'!$K$8+'Step 2 - Annual Cash Budget'!$K$9+'Step 2 - Annual Cash Budget'!$K$10+'Step 2 - Annual Cash Budget'!$K$11+'Step 2 - Annual Cash Budget'!$K$12+'Step 2 - Annual Cash Budget'!$K$14+'Step 2 - Annual Cash Budget'!$K$15</f>
        <v>#DIV/0!</v>
      </c>
      <c r="U8" s="65" t="e">
        <f>(('Step 2 - Annual Cash Budget'!$E$7*'Step 3 - Sensitivity Table'!$N8)*(('Step 2 - Annual Cash Budget'!$H$7)+('Step 3 - Sensitivity Table'!I$4*'Step 2 - Annual Cash Budget'!$J$6)))+'Step 2 - Annual Cash Budget'!$K$8+'Step 2 - Annual Cash Budget'!$K$9+'Step 2 - Annual Cash Budget'!$K$10+'Step 2 - Annual Cash Budget'!$K$11+'Step 2 - Annual Cash Budget'!$K$12+'Step 2 - Annual Cash Budget'!$K$14+'Step 2 - Annual Cash Budget'!$K$15</f>
        <v>#DIV/0!</v>
      </c>
      <c r="V8" s="65" t="e">
        <f>(('Step 2 - Annual Cash Budget'!$E$7*'Step 3 - Sensitivity Table'!$N8)*(('Step 2 - Annual Cash Budget'!$H$7)+('Step 3 - Sensitivity Table'!J$4*'Step 2 - Annual Cash Budget'!$J$6)))+'Step 2 - Annual Cash Budget'!$K$8+'Step 2 - Annual Cash Budget'!$K$9+'Step 2 - Annual Cash Budget'!$K$10+'Step 2 - Annual Cash Budget'!$K$11+'Step 2 - Annual Cash Budget'!$K$12+'Step 2 - Annual Cash Budget'!$K$14+'Step 2 - Annual Cash Budget'!$K$15</f>
        <v>#DIV/0!</v>
      </c>
      <c r="W8" s="65" t="e">
        <f>(('Step 2 - Annual Cash Budget'!$E$7*'Step 3 - Sensitivity Table'!$N8)*(('Step 2 - Annual Cash Budget'!$H$7)+('Step 3 - Sensitivity Table'!K$4*'Step 2 - Annual Cash Budget'!$J$6)))+'Step 2 - Annual Cash Budget'!$K$8+'Step 2 - Annual Cash Budget'!$K$9+'Step 2 - Annual Cash Budget'!$K$10+'Step 2 - Annual Cash Budget'!$K$11+'Step 2 - Annual Cash Budget'!$K$12+'Step 2 - Annual Cash Budget'!$K$14+'Step 2 - Annual Cash Budget'!$K$15</f>
        <v>#DIV/0!</v>
      </c>
      <c r="X8" s="58"/>
      <c r="Y8" s="58"/>
      <c r="Z8" s="58"/>
      <c r="AA8" s="58"/>
      <c r="AB8" s="58"/>
    </row>
    <row r="9" spans="1:28" s="61" customFormat="1" ht="30" customHeight="1">
      <c r="A9" s="456"/>
      <c r="B9" s="55">
        <v>-0.1</v>
      </c>
      <c r="C9" s="52" t="e">
        <f>ROUND(O19,-2)</f>
        <v>#DIV/0!</v>
      </c>
      <c r="D9" s="52" t="e">
        <f t="shared" si="0"/>
        <v>#DIV/0!</v>
      </c>
      <c r="E9" s="52" t="e">
        <f t="shared" si="0"/>
        <v>#DIV/0!</v>
      </c>
      <c r="F9" s="52" t="e">
        <f t="shared" si="0"/>
        <v>#DIV/0!</v>
      </c>
      <c r="G9" s="52" t="e">
        <f>ROUND(S19,-2)</f>
        <v>#DIV/0!</v>
      </c>
      <c r="H9" s="52" t="e">
        <f t="shared" si="0"/>
        <v>#DIV/0!</v>
      </c>
      <c r="I9" s="52" t="e">
        <f t="shared" si="0"/>
        <v>#DIV/0!</v>
      </c>
      <c r="J9" s="52" t="e">
        <f t="shared" si="0"/>
        <v>#DIV/0!</v>
      </c>
      <c r="K9" s="52" t="e">
        <f t="shared" si="0"/>
        <v>#DIV/0!</v>
      </c>
      <c r="L9" s="63"/>
      <c r="M9" s="58"/>
      <c r="N9" s="64">
        <v>0.9</v>
      </c>
      <c r="O9" s="65" t="e">
        <f>(('Step 2 - Annual Cash Budget'!$E$7*'Step 3 - Sensitivity Table'!$N9)*(('Step 2 - Annual Cash Budget'!$H$7)+('Step 3 - Sensitivity Table'!C$4*'Step 2 - Annual Cash Budget'!$J$6)))+'Step 2 - Annual Cash Budget'!$K$8+'Step 2 - Annual Cash Budget'!$K$9+'Step 2 - Annual Cash Budget'!$K$10+'Step 2 - Annual Cash Budget'!$K$11+'Step 2 - Annual Cash Budget'!$K$12+'Step 2 - Annual Cash Budget'!$K$14+'Step 2 - Annual Cash Budget'!$K$15</f>
        <v>#DIV/0!</v>
      </c>
      <c r="P9" s="65" t="e">
        <f>(('Step 2 - Annual Cash Budget'!$E$7*'Step 3 - Sensitivity Table'!$N9)*(('Step 2 - Annual Cash Budget'!$H$7)+('Step 3 - Sensitivity Table'!D$4*'Step 2 - Annual Cash Budget'!$J$6)))+'Step 2 - Annual Cash Budget'!$K$8+'Step 2 - Annual Cash Budget'!$K$9+'Step 2 - Annual Cash Budget'!$K$10+'Step 2 - Annual Cash Budget'!$K$11+'Step 2 - Annual Cash Budget'!$K$12+'Step 2 - Annual Cash Budget'!$K$14+'Step 2 - Annual Cash Budget'!$K$15</f>
        <v>#DIV/0!</v>
      </c>
      <c r="Q9" s="65" t="e">
        <f>(('Step 2 - Annual Cash Budget'!$E$7*'Step 3 - Sensitivity Table'!$N9)*(('Step 2 - Annual Cash Budget'!$H$7)+('Step 3 - Sensitivity Table'!E$4*'Step 2 - Annual Cash Budget'!$J$6)))+'Step 2 - Annual Cash Budget'!$K$8+'Step 2 - Annual Cash Budget'!$K$9+'Step 2 - Annual Cash Budget'!$K$10+'Step 2 - Annual Cash Budget'!$K$11+'Step 2 - Annual Cash Budget'!$K$12+'Step 2 - Annual Cash Budget'!$K$14+'Step 2 - Annual Cash Budget'!$K$15</f>
        <v>#DIV/0!</v>
      </c>
      <c r="R9" s="65" t="e">
        <f>(('Step 2 - Annual Cash Budget'!$E$7*'Step 3 - Sensitivity Table'!$N9)*(('Step 2 - Annual Cash Budget'!$H$7)+('Step 3 - Sensitivity Table'!F$4*'Step 2 - Annual Cash Budget'!$J$6)))+'Step 2 - Annual Cash Budget'!$K$8+'Step 2 - Annual Cash Budget'!$K$9+'Step 2 - Annual Cash Budget'!$K$10+'Step 2 - Annual Cash Budget'!$K$11+'Step 2 - Annual Cash Budget'!$K$12+'Step 2 - Annual Cash Budget'!$K$14+'Step 2 - Annual Cash Budget'!$K$15</f>
        <v>#DIV/0!</v>
      </c>
      <c r="S9" s="65" t="e">
        <f>(('Step 2 - Annual Cash Budget'!$E$7*'Step 3 - Sensitivity Table'!$N9)*(('Step 2 - Annual Cash Budget'!$H$7)+('Step 3 - Sensitivity Table'!G$4*'Step 2 - Annual Cash Budget'!$J$6)))+'Step 2 - Annual Cash Budget'!$K$8+'Step 2 - Annual Cash Budget'!$K$9+'Step 2 - Annual Cash Budget'!$K$10+'Step 2 - Annual Cash Budget'!$K$11+'Step 2 - Annual Cash Budget'!$K$12+'Step 2 - Annual Cash Budget'!$K$14+'Step 2 - Annual Cash Budget'!$K$15</f>
        <v>#DIV/0!</v>
      </c>
      <c r="T9" s="65" t="e">
        <f>(('Step 2 - Annual Cash Budget'!$E$7*'Step 3 - Sensitivity Table'!$N9)*(('Step 2 - Annual Cash Budget'!$H$7)+('Step 3 - Sensitivity Table'!H$4*'Step 2 - Annual Cash Budget'!$J$6)))+'Step 2 - Annual Cash Budget'!$K$8+'Step 2 - Annual Cash Budget'!$K$9+'Step 2 - Annual Cash Budget'!$K$10+'Step 2 - Annual Cash Budget'!$K$11+'Step 2 - Annual Cash Budget'!$K$12+'Step 2 - Annual Cash Budget'!$K$14+'Step 2 - Annual Cash Budget'!$K$15</f>
        <v>#DIV/0!</v>
      </c>
      <c r="U9" s="65" t="e">
        <f>(('Step 2 - Annual Cash Budget'!$E$7*'Step 3 - Sensitivity Table'!$N9)*(('Step 2 - Annual Cash Budget'!$H$7)+('Step 3 - Sensitivity Table'!I$4*'Step 2 - Annual Cash Budget'!$J$6)))+'Step 2 - Annual Cash Budget'!$K$8+'Step 2 - Annual Cash Budget'!$K$9+'Step 2 - Annual Cash Budget'!$K$10+'Step 2 - Annual Cash Budget'!$K$11+'Step 2 - Annual Cash Budget'!$K$12+'Step 2 - Annual Cash Budget'!$K$14+'Step 2 - Annual Cash Budget'!$K$15</f>
        <v>#DIV/0!</v>
      </c>
      <c r="V9" s="65" t="e">
        <f>(('Step 2 - Annual Cash Budget'!$E$7*'Step 3 - Sensitivity Table'!$N9)*(('Step 2 - Annual Cash Budget'!$H$7)+('Step 3 - Sensitivity Table'!J$4*'Step 2 - Annual Cash Budget'!$J$6)))+'Step 2 - Annual Cash Budget'!$K$8+'Step 2 - Annual Cash Budget'!$K$9+'Step 2 - Annual Cash Budget'!$K$10+'Step 2 - Annual Cash Budget'!$K$11+'Step 2 - Annual Cash Budget'!$K$12+'Step 2 - Annual Cash Budget'!$K$14+'Step 2 - Annual Cash Budget'!$K$15</f>
        <v>#DIV/0!</v>
      </c>
      <c r="W9" s="65" t="e">
        <f>(('Step 2 - Annual Cash Budget'!$E$7*'Step 3 - Sensitivity Table'!$N9)*(('Step 2 - Annual Cash Budget'!$H$7)+('Step 3 - Sensitivity Table'!K$4*'Step 2 - Annual Cash Budget'!$J$6)))+'Step 2 - Annual Cash Budget'!$K$8+'Step 2 - Annual Cash Budget'!$K$9+'Step 2 - Annual Cash Budget'!$K$10+'Step 2 - Annual Cash Budget'!$K$11+'Step 2 - Annual Cash Budget'!$K$12+'Step 2 - Annual Cash Budget'!$K$14+'Step 2 - Annual Cash Budget'!$K$15</f>
        <v>#DIV/0!</v>
      </c>
      <c r="X9" s="58"/>
      <c r="Y9" s="58"/>
      <c r="Z9" s="58"/>
      <c r="AA9" s="58"/>
      <c r="AB9" s="58"/>
    </row>
    <row r="10" spans="1:28" s="13" customFormat="1" ht="15">
      <c r="A10" s="44"/>
      <c r="B10" s="44"/>
      <c r="C10" s="44"/>
      <c r="D10" s="44"/>
      <c r="E10" s="44"/>
      <c r="F10" s="44"/>
      <c r="G10" s="44"/>
      <c r="H10" s="44"/>
      <c r="I10" s="44"/>
      <c r="J10" s="44"/>
      <c r="K10" s="44"/>
      <c r="L10" s="44"/>
      <c r="M10" s="44"/>
      <c r="N10" s="67"/>
      <c r="O10" s="67"/>
      <c r="P10" s="67"/>
      <c r="Q10" s="67"/>
      <c r="R10" s="67"/>
      <c r="S10" s="67"/>
      <c r="T10" s="67"/>
      <c r="U10" s="67"/>
      <c r="V10" s="67"/>
      <c r="W10" s="67"/>
      <c r="X10" s="44"/>
      <c r="Y10" s="44"/>
      <c r="Z10" s="44"/>
      <c r="AA10" s="44"/>
      <c r="AB10" s="44"/>
    </row>
    <row r="11" spans="1:28" s="13" customFormat="1" ht="15">
      <c r="A11" s="44"/>
      <c r="B11" s="44"/>
      <c r="C11" s="44"/>
      <c r="D11" s="44"/>
      <c r="E11" s="44"/>
      <c r="F11" s="44"/>
      <c r="G11" s="44"/>
      <c r="H11" s="44"/>
      <c r="I11" s="44"/>
      <c r="J11" s="44"/>
      <c r="K11" s="44"/>
      <c r="L11" s="44"/>
      <c r="M11" s="44"/>
      <c r="N11" s="67" t="s">
        <v>139</v>
      </c>
      <c r="O11" s="65">
        <f>'Step 2 - Annual Cash Budget'!K49</f>
        <v>0</v>
      </c>
      <c r="P11" s="67"/>
      <c r="Q11" s="67"/>
      <c r="R11" s="67"/>
      <c r="S11" s="67"/>
      <c r="T11" s="67"/>
      <c r="U11" s="67"/>
      <c r="V11" s="67"/>
      <c r="W11" s="67"/>
      <c r="X11" s="44"/>
      <c r="Y11" s="44"/>
      <c r="Z11" s="44"/>
      <c r="AA11" s="44"/>
      <c r="AB11" s="44"/>
    </row>
    <row r="12" spans="2:28" s="13" customFormat="1" ht="15">
      <c r="B12" s="56" t="s">
        <v>136</v>
      </c>
      <c r="C12" s="44"/>
      <c r="D12" s="44"/>
      <c r="E12" s="44"/>
      <c r="F12" s="44"/>
      <c r="G12" s="44"/>
      <c r="H12" s="44"/>
      <c r="I12" s="44"/>
      <c r="J12" s="44"/>
      <c r="K12" s="44"/>
      <c r="L12" s="44"/>
      <c r="M12" s="44"/>
      <c r="N12" s="67"/>
      <c r="O12" s="67"/>
      <c r="P12" s="67"/>
      <c r="Q12" s="67"/>
      <c r="R12" s="67"/>
      <c r="S12" s="67"/>
      <c r="T12" s="67"/>
      <c r="U12" s="67"/>
      <c r="V12" s="67"/>
      <c r="W12" s="67"/>
      <c r="X12" s="44"/>
      <c r="Y12" s="44"/>
      <c r="Z12" s="44"/>
      <c r="AA12" s="44"/>
      <c r="AB12" s="44"/>
    </row>
    <row r="13" spans="1:28" s="13" customFormat="1" ht="15">
      <c r="A13" s="44"/>
      <c r="B13" s="44"/>
      <c r="C13" s="44"/>
      <c r="D13" s="44"/>
      <c r="E13" s="57"/>
      <c r="F13" s="57"/>
      <c r="G13" s="44"/>
      <c r="H13" s="44"/>
      <c r="I13" s="44"/>
      <c r="J13" s="44"/>
      <c r="K13" s="44"/>
      <c r="L13" s="44"/>
      <c r="M13" s="44"/>
      <c r="N13" s="67" t="s">
        <v>140</v>
      </c>
      <c r="O13" s="67"/>
      <c r="P13" s="67"/>
      <c r="Q13" s="67"/>
      <c r="R13" s="67"/>
      <c r="S13" s="67"/>
      <c r="T13" s="67"/>
      <c r="U13" s="67"/>
      <c r="V13" s="67"/>
      <c r="W13" s="67"/>
      <c r="X13" s="44"/>
      <c r="Y13" s="44"/>
      <c r="Z13" s="44"/>
      <c r="AA13" s="44"/>
      <c r="AB13" s="44"/>
    </row>
    <row r="14" spans="1:28" s="13" customFormat="1" ht="15" customHeight="1">
      <c r="A14" s="44"/>
      <c r="B14" s="44"/>
      <c r="C14" s="44"/>
      <c r="D14" s="44"/>
      <c r="E14" s="44"/>
      <c r="F14" s="44"/>
      <c r="G14" s="44"/>
      <c r="H14" s="44"/>
      <c r="I14" s="44"/>
      <c r="J14" s="44"/>
      <c r="K14" s="44"/>
      <c r="L14" s="44"/>
      <c r="M14" s="44"/>
      <c r="N14" s="67"/>
      <c r="O14" s="68">
        <v>-2</v>
      </c>
      <c r="P14" s="68">
        <v>-1.5</v>
      </c>
      <c r="Q14" s="68">
        <v>-1</v>
      </c>
      <c r="R14" s="68">
        <v>-0.5</v>
      </c>
      <c r="S14" s="68">
        <v>0</v>
      </c>
      <c r="T14" s="68">
        <v>0.5</v>
      </c>
      <c r="U14" s="68">
        <v>1</v>
      </c>
      <c r="V14" s="68">
        <v>1.5</v>
      </c>
      <c r="W14" s="68">
        <v>2</v>
      </c>
      <c r="X14" s="44"/>
      <c r="Y14" s="44"/>
      <c r="Z14" s="44"/>
      <c r="AA14" s="44"/>
      <c r="AB14" s="44"/>
    </row>
    <row r="15" spans="1:28" s="13" customFormat="1" ht="30" customHeight="1">
      <c r="A15" s="45"/>
      <c r="B15" s="45"/>
      <c r="C15" s="455" t="s">
        <v>135</v>
      </c>
      <c r="D15" s="455"/>
      <c r="E15" s="455"/>
      <c r="F15" s="455"/>
      <c r="G15" s="455"/>
      <c r="H15" s="455"/>
      <c r="I15" s="455"/>
      <c r="J15" s="455"/>
      <c r="K15" s="455"/>
      <c r="L15" s="44"/>
      <c r="M15" s="44"/>
      <c r="N15" s="64">
        <v>0.1</v>
      </c>
      <c r="O15" s="69" t="e">
        <f>O5-$O$11</f>
        <v>#DIV/0!</v>
      </c>
      <c r="P15" s="69" t="e">
        <f aca="true" t="shared" si="1" ref="P15:W15">P5-$O$11</f>
        <v>#DIV/0!</v>
      </c>
      <c r="Q15" s="69" t="e">
        <f t="shared" si="1"/>
        <v>#DIV/0!</v>
      </c>
      <c r="R15" s="69" t="e">
        <f t="shared" si="1"/>
        <v>#DIV/0!</v>
      </c>
      <c r="S15" s="69" t="e">
        <f t="shared" si="1"/>
        <v>#DIV/0!</v>
      </c>
      <c r="T15" s="69" t="e">
        <f t="shared" si="1"/>
        <v>#DIV/0!</v>
      </c>
      <c r="U15" s="69" t="e">
        <f t="shared" si="1"/>
        <v>#DIV/0!</v>
      </c>
      <c r="V15" s="69" t="e">
        <f t="shared" si="1"/>
        <v>#DIV/0!</v>
      </c>
      <c r="W15" s="69" t="e">
        <f t="shared" si="1"/>
        <v>#DIV/0!</v>
      </c>
      <c r="X15" s="44"/>
      <c r="Y15" s="44"/>
      <c r="Z15" s="44"/>
      <c r="AA15" s="44"/>
      <c r="AB15" s="44"/>
    </row>
    <row r="16" spans="1:28" s="13" customFormat="1" ht="30" customHeight="1">
      <c r="A16" s="1"/>
      <c r="B16" s="46"/>
      <c r="C16" s="47">
        <v>-2</v>
      </c>
      <c r="D16" s="47">
        <v>-1.5</v>
      </c>
      <c r="E16" s="48">
        <v>-1</v>
      </c>
      <c r="F16" s="47">
        <v>-0.5</v>
      </c>
      <c r="G16" s="49">
        <v>0</v>
      </c>
      <c r="H16" s="50">
        <v>0.5</v>
      </c>
      <c r="I16" s="50">
        <v>1</v>
      </c>
      <c r="J16" s="50">
        <v>1.5</v>
      </c>
      <c r="K16" s="50">
        <v>2</v>
      </c>
      <c r="L16" s="44"/>
      <c r="M16" s="44"/>
      <c r="N16" s="64">
        <v>0.05</v>
      </c>
      <c r="O16" s="69" t="e">
        <f aca="true" t="shared" si="2" ref="O16:W19">O6-$O$11</f>
        <v>#DIV/0!</v>
      </c>
      <c r="P16" s="69" t="e">
        <f t="shared" si="2"/>
        <v>#DIV/0!</v>
      </c>
      <c r="Q16" s="69" t="e">
        <f t="shared" si="2"/>
        <v>#DIV/0!</v>
      </c>
      <c r="R16" s="69" t="e">
        <f t="shared" si="2"/>
        <v>#DIV/0!</v>
      </c>
      <c r="S16" s="69" t="e">
        <f t="shared" si="2"/>
        <v>#DIV/0!</v>
      </c>
      <c r="T16" s="69" t="e">
        <f t="shared" si="2"/>
        <v>#DIV/0!</v>
      </c>
      <c r="U16" s="69" t="e">
        <f t="shared" si="2"/>
        <v>#DIV/0!</v>
      </c>
      <c r="V16" s="69" t="e">
        <f t="shared" si="2"/>
        <v>#DIV/0!</v>
      </c>
      <c r="W16" s="69" t="e">
        <f t="shared" si="2"/>
        <v>#DIV/0!</v>
      </c>
      <c r="X16" s="44"/>
      <c r="Y16" s="44"/>
      <c r="Z16" s="44"/>
      <c r="AA16" s="44"/>
      <c r="AB16" s="44"/>
    </row>
    <row r="17" spans="1:28" s="13" customFormat="1" ht="30" customHeight="1">
      <c r="A17" s="457" t="s">
        <v>133</v>
      </c>
      <c r="B17" s="51">
        <v>-0.1</v>
      </c>
      <c r="C17" s="52" t="e">
        <f>ROUND(O44,-2)</f>
        <v>#DIV/0!</v>
      </c>
      <c r="D17" s="52" t="e">
        <f aca="true" t="shared" si="3" ref="D17:K21">ROUND(P44,-2)</f>
        <v>#DIV/0!</v>
      </c>
      <c r="E17" s="52" t="e">
        <f t="shared" si="3"/>
        <v>#DIV/0!</v>
      </c>
      <c r="F17" s="52" t="e">
        <f t="shared" si="3"/>
        <v>#DIV/0!</v>
      </c>
      <c r="G17" s="52" t="e">
        <f t="shared" si="3"/>
        <v>#DIV/0!</v>
      </c>
      <c r="H17" s="52" t="e">
        <f t="shared" si="3"/>
        <v>#DIV/0!</v>
      </c>
      <c r="I17" s="52" t="e">
        <f t="shared" si="3"/>
        <v>#DIV/0!</v>
      </c>
      <c r="J17" s="52" t="e">
        <f t="shared" si="3"/>
        <v>#DIV/0!</v>
      </c>
      <c r="K17" s="52" t="e">
        <f t="shared" si="3"/>
        <v>#DIV/0!</v>
      </c>
      <c r="L17" s="44"/>
      <c r="M17" s="44"/>
      <c r="N17" s="66">
        <v>0</v>
      </c>
      <c r="O17" s="69" t="e">
        <f t="shared" si="2"/>
        <v>#DIV/0!</v>
      </c>
      <c r="P17" s="69" t="e">
        <f t="shared" si="2"/>
        <v>#DIV/0!</v>
      </c>
      <c r="Q17" s="69" t="e">
        <f t="shared" si="2"/>
        <v>#DIV/0!</v>
      </c>
      <c r="R17" s="69" t="e">
        <f t="shared" si="2"/>
        <v>#DIV/0!</v>
      </c>
      <c r="S17" s="69" t="e">
        <f t="shared" si="2"/>
        <v>#DIV/0!</v>
      </c>
      <c r="T17" s="69" t="e">
        <f t="shared" si="2"/>
        <v>#DIV/0!</v>
      </c>
      <c r="U17" s="69" t="e">
        <f t="shared" si="2"/>
        <v>#DIV/0!</v>
      </c>
      <c r="V17" s="69" t="e">
        <f t="shared" si="2"/>
        <v>#DIV/0!</v>
      </c>
      <c r="W17" s="69" t="e">
        <f t="shared" si="2"/>
        <v>#DIV/0!</v>
      </c>
      <c r="X17" s="44"/>
      <c r="Y17" s="44"/>
      <c r="Z17" s="44"/>
      <c r="AA17" s="44"/>
      <c r="AB17" s="44"/>
    </row>
    <row r="18" spans="1:28" s="13" customFormat="1" ht="30" customHeight="1">
      <c r="A18" s="457"/>
      <c r="B18" s="51">
        <v>-0.05</v>
      </c>
      <c r="C18" s="52" t="e">
        <f>ROUND(O45,-2)</f>
        <v>#DIV/0!</v>
      </c>
      <c r="D18" s="52" t="e">
        <f t="shared" si="3"/>
        <v>#DIV/0!</v>
      </c>
      <c r="E18" s="52" t="e">
        <f t="shared" si="3"/>
        <v>#DIV/0!</v>
      </c>
      <c r="F18" s="52" t="e">
        <f t="shared" si="3"/>
        <v>#DIV/0!</v>
      </c>
      <c r="G18" s="52" t="e">
        <f t="shared" si="3"/>
        <v>#DIV/0!</v>
      </c>
      <c r="H18" s="52" t="e">
        <f t="shared" si="3"/>
        <v>#DIV/0!</v>
      </c>
      <c r="I18" s="52" t="e">
        <f t="shared" si="3"/>
        <v>#DIV/0!</v>
      </c>
      <c r="J18" s="52" t="e">
        <f t="shared" si="3"/>
        <v>#DIV/0!</v>
      </c>
      <c r="K18" s="52" t="e">
        <f t="shared" si="3"/>
        <v>#DIV/0!</v>
      </c>
      <c r="L18" s="44"/>
      <c r="M18" s="44"/>
      <c r="N18" s="64">
        <v>-0.05</v>
      </c>
      <c r="O18" s="69" t="e">
        <f t="shared" si="2"/>
        <v>#DIV/0!</v>
      </c>
      <c r="P18" s="69" t="e">
        <f t="shared" si="2"/>
        <v>#DIV/0!</v>
      </c>
      <c r="Q18" s="69" t="e">
        <f t="shared" si="2"/>
        <v>#DIV/0!</v>
      </c>
      <c r="R18" s="69" t="e">
        <f t="shared" si="2"/>
        <v>#DIV/0!</v>
      </c>
      <c r="S18" s="69" t="e">
        <f t="shared" si="2"/>
        <v>#DIV/0!</v>
      </c>
      <c r="T18" s="69" t="e">
        <f t="shared" si="2"/>
        <v>#DIV/0!</v>
      </c>
      <c r="U18" s="69" t="e">
        <f t="shared" si="2"/>
        <v>#DIV/0!</v>
      </c>
      <c r="V18" s="69" t="e">
        <f t="shared" si="2"/>
        <v>#DIV/0!</v>
      </c>
      <c r="W18" s="69" t="e">
        <f t="shared" si="2"/>
        <v>#DIV/0!</v>
      </c>
      <c r="X18" s="44"/>
      <c r="Y18" s="44"/>
      <c r="Z18" s="44"/>
      <c r="AA18" s="44"/>
      <c r="AB18" s="44"/>
    </row>
    <row r="19" spans="1:28" s="13" customFormat="1" ht="30" customHeight="1">
      <c r="A19" s="457"/>
      <c r="B19" s="53">
        <v>0</v>
      </c>
      <c r="C19" s="52" t="e">
        <f>ROUND(O46,-2)</f>
        <v>#DIV/0!</v>
      </c>
      <c r="D19" s="52" t="e">
        <f t="shared" si="3"/>
        <v>#DIV/0!</v>
      </c>
      <c r="E19" s="52" t="e">
        <f t="shared" si="3"/>
        <v>#DIV/0!</v>
      </c>
      <c r="F19" s="52" t="e">
        <f t="shared" si="3"/>
        <v>#DIV/0!</v>
      </c>
      <c r="G19" s="54" t="e">
        <f>'Step 2 - Annual Cash Budget'!K51</f>
        <v>#DIV/0!</v>
      </c>
      <c r="H19" s="52" t="e">
        <f t="shared" si="3"/>
        <v>#DIV/0!</v>
      </c>
      <c r="I19" s="52" t="e">
        <f t="shared" si="3"/>
        <v>#DIV/0!</v>
      </c>
      <c r="J19" s="52" t="e">
        <f t="shared" si="3"/>
        <v>#DIV/0!</v>
      </c>
      <c r="K19" s="52" t="e">
        <f t="shared" si="3"/>
        <v>#DIV/0!</v>
      </c>
      <c r="L19" s="44"/>
      <c r="M19" s="44"/>
      <c r="N19" s="64">
        <v>-0.1</v>
      </c>
      <c r="O19" s="69" t="e">
        <f t="shared" si="2"/>
        <v>#DIV/0!</v>
      </c>
      <c r="P19" s="69" t="e">
        <f t="shared" si="2"/>
        <v>#DIV/0!</v>
      </c>
      <c r="Q19" s="69" t="e">
        <f t="shared" si="2"/>
        <v>#DIV/0!</v>
      </c>
      <c r="R19" s="69" t="e">
        <f t="shared" si="2"/>
        <v>#DIV/0!</v>
      </c>
      <c r="S19" s="69" t="e">
        <f t="shared" si="2"/>
        <v>#DIV/0!</v>
      </c>
      <c r="T19" s="69" t="e">
        <f t="shared" si="2"/>
        <v>#DIV/0!</v>
      </c>
      <c r="U19" s="69" t="e">
        <f t="shared" si="2"/>
        <v>#DIV/0!</v>
      </c>
      <c r="V19" s="69" t="e">
        <f t="shared" si="2"/>
        <v>#DIV/0!</v>
      </c>
      <c r="W19" s="69" t="e">
        <f t="shared" si="2"/>
        <v>#DIV/0!</v>
      </c>
      <c r="X19" s="44"/>
      <c r="Y19" s="44"/>
      <c r="Z19" s="44"/>
      <c r="AA19" s="44"/>
      <c r="AB19" s="44"/>
    </row>
    <row r="20" spans="1:28" s="13" customFormat="1" ht="30" customHeight="1">
      <c r="A20" s="457"/>
      <c r="B20" s="51">
        <v>0.05</v>
      </c>
      <c r="C20" s="52" t="e">
        <f>ROUND(O47,-2)</f>
        <v>#DIV/0!</v>
      </c>
      <c r="D20" s="52" t="e">
        <f t="shared" si="3"/>
        <v>#DIV/0!</v>
      </c>
      <c r="E20" s="52" t="e">
        <f t="shared" si="3"/>
        <v>#DIV/0!</v>
      </c>
      <c r="F20" s="52" t="e">
        <f t="shared" si="3"/>
        <v>#DIV/0!</v>
      </c>
      <c r="G20" s="52" t="e">
        <f>ROUND(S47,-2)</f>
        <v>#DIV/0!</v>
      </c>
      <c r="H20" s="52" t="e">
        <f t="shared" si="3"/>
        <v>#DIV/0!</v>
      </c>
      <c r="I20" s="52" t="e">
        <f t="shared" si="3"/>
        <v>#DIV/0!</v>
      </c>
      <c r="J20" s="52" t="e">
        <f t="shared" si="3"/>
        <v>#DIV/0!</v>
      </c>
      <c r="K20" s="52" t="e">
        <f t="shared" si="3"/>
        <v>#DIV/0!</v>
      </c>
      <c r="L20" s="44"/>
      <c r="M20" s="44"/>
      <c r="N20" s="67"/>
      <c r="O20" s="44"/>
      <c r="P20" s="44"/>
      <c r="Q20" s="44"/>
      <c r="R20" s="44"/>
      <c r="S20" s="44"/>
      <c r="T20" s="44"/>
      <c r="U20" s="44"/>
      <c r="V20" s="44"/>
      <c r="W20" s="44"/>
      <c r="X20" s="44"/>
      <c r="Y20" s="44"/>
      <c r="Z20" s="44"/>
      <c r="AA20" s="44"/>
      <c r="AB20" s="44"/>
    </row>
    <row r="21" spans="1:28" s="13" customFormat="1" ht="30" customHeight="1">
      <c r="A21" s="457"/>
      <c r="B21" s="55">
        <v>0.1</v>
      </c>
      <c r="C21" s="52" t="e">
        <f>ROUND(O48,-2)</f>
        <v>#DIV/0!</v>
      </c>
      <c r="D21" s="52" t="e">
        <f t="shared" si="3"/>
        <v>#DIV/0!</v>
      </c>
      <c r="E21" s="52" t="e">
        <f t="shared" si="3"/>
        <v>#DIV/0!</v>
      </c>
      <c r="F21" s="52" t="e">
        <f t="shared" si="3"/>
        <v>#DIV/0!</v>
      </c>
      <c r="G21" s="52" t="e">
        <f>ROUND(S48,-2)</f>
        <v>#DIV/0!</v>
      </c>
      <c r="H21" s="52" t="e">
        <f t="shared" si="3"/>
        <v>#DIV/0!</v>
      </c>
      <c r="I21" s="52" t="e">
        <f t="shared" si="3"/>
        <v>#DIV/0!</v>
      </c>
      <c r="J21" s="52" t="e">
        <f t="shared" si="3"/>
        <v>#DIV/0!</v>
      </c>
      <c r="K21" s="52" t="e">
        <f t="shared" si="3"/>
        <v>#DIV/0!</v>
      </c>
      <c r="L21" s="44"/>
      <c r="M21" s="44"/>
      <c r="N21" s="44"/>
      <c r="O21" s="44"/>
      <c r="P21" s="44"/>
      <c r="Q21" s="44"/>
      <c r="R21" s="44"/>
      <c r="S21" s="44"/>
      <c r="T21" s="44"/>
      <c r="U21" s="44"/>
      <c r="V21" s="44"/>
      <c r="W21" s="44"/>
      <c r="X21" s="44"/>
      <c r="Y21" s="44"/>
      <c r="Z21" s="44"/>
      <c r="AA21" s="44"/>
      <c r="AB21" s="44"/>
    </row>
    <row r="22" spans="1:28" s="13" customFormat="1" ht="15" customHeight="1">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row>
    <row r="23" spans="1:28" s="13" customFormat="1" ht="15" customHeight="1">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row>
    <row r="24" spans="2:28" s="13" customFormat="1" ht="15">
      <c r="B24" s="56" t="s">
        <v>137</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row>
    <row r="25" spans="1:28" s="13" customFormat="1" ht="15">
      <c r="A25" s="44"/>
      <c r="B25" s="44"/>
      <c r="C25" s="44"/>
      <c r="D25" s="44"/>
      <c r="E25" s="57"/>
      <c r="F25" s="57"/>
      <c r="G25" s="44"/>
      <c r="H25" s="44"/>
      <c r="I25" s="44"/>
      <c r="J25" s="44"/>
      <c r="K25" s="44"/>
      <c r="L25" s="44"/>
      <c r="M25" s="44"/>
      <c r="N25" s="59" t="s">
        <v>141</v>
      </c>
      <c r="O25" s="44"/>
      <c r="P25" s="44"/>
      <c r="Q25" s="44"/>
      <c r="R25" s="44"/>
      <c r="S25" s="44"/>
      <c r="T25" s="44"/>
      <c r="U25" s="44"/>
      <c r="V25" s="44"/>
      <c r="W25" s="44"/>
      <c r="X25" s="44"/>
      <c r="Y25" s="44"/>
      <c r="Z25" s="44"/>
      <c r="AA25" s="44"/>
      <c r="AB25" s="44"/>
    </row>
    <row r="26" spans="1:28" s="13" customFormat="1" ht="50.25" customHeight="1">
      <c r="A26" s="454"/>
      <c r="B26" s="454"/>
      <c r="C26" s="454"/>
      <c r="D26" s="454"/>
      <c r="E26" s="454"/>
      <c r="F26" s="454"/>
      <c r="G26" s="454"/>
      <c r="H26" s="454"/>
      <c r="I26" s="454"/>
      <c r="J26" s="454"/>
      <c r="K26" s="454"/>
      <c r="L26" s="44"/>
      <c r="M26" s="44"/>
      <c r="N26" s="44"/>
      <c r="O26" s="68">
        <v>-2</v>
      </c>
      <c r="P26" s="68">
        <v>-1.5</v>
      </c>
      <c r="Q26" s="68">
        <v>-1</v>
      </c>
      <c r="R26" s="68">
        <v>-0.5</v>
      </c>
      <c r="S26" s="68">
        <v>0</v>
      </c>
      <c r="T26" s="68">
        <v>0.5</v>
      </c>
      <c r="U26" s="68">
        <v>1</v>
      </c>
      <c r="V26" s="68">
        <v>1.5</v>
      </c>
      <c r="W26" s="68">
        <v>2</v>
      </c>
      <c r="X26" s="44"/>
      <c r="Y26" s="44"/>
      <c r="Z26" s="44"/>
      <c r="AA26" s="44"/>
      <c r="AB26" s="44"/>
    </row>
    <row r="27" spans="14:23" ht="15">
      <c r="N27" s="70">
        <v>-0.1</v>
      </c>
      <c r="O27" s="69" t="e">
        <f>('Step 2 - Annual Cash Budget'!$E$7*('Step 2 - Annual Cash Budget'!$H$7+('Step 3 - Sensitivity Table'!C$16*'Step 2 - Annual Cash Budget'!$J$6))+SUM('Step 2 - Annual Cash Budget'!$K$8:$S$12)+SUM('Step 2 - Annual Cash Budget'!$K$14:$S$15))</f>
        <v>#DIV/0!</v>
      </c>
      <c r="P27" s="69" t="e">
        <f>('Step 2 - Annual Cash Budget'!$E$7*('Step 2 - Annual Cash Budget'!$H$7+('Step 3 - Sensitivity Table'!D$16*'Step 2 - Annual Cash Budget'!$J$6))+SUM('Step 2 - Annual Cash Budget'!$K$8:$S$12)+SUM('Step 2 - Annual Cash Budget'!$K$14:$S$15))</f>
        <v>#DIV/0!</v>
      </c>
      <c r="Q27" s="69" t="e">
        <f>('Step 2 - Annual Cash Budget'!$E$7*('Step 2 - Annual Cash Budget'!$H$7+('Step 3 - Sensitivity Table'!E$16*'Step 2 - Annual Cash Budget'!$J$6))+SUM('Step 2 - Annual Cash Budget'!$K$8:$S$12)+SUM('Step 2 - Annual Cash Budget'!$K$14:$S$15))</f>
        <v>#DIV/0!</v>
      </c>
      <c r="R27" s="69" t="e">
        <f>('Step 2 - Annual Cash Budget'!$E$7*('Step 2 - Annual Cash Budget'!$H$7+('Step 3 - Sensitivity Table'!F$16*'Step 2 - Annual Cash Budget'!$J$6))+SUM('Step 2 - Annual Cash Budget'!$K$8:$S$12)+SUM('Step 2 - Annual Cash Budget'!$K$14:$S$15))</f>
        <v>#DIV/0!</v>
      </c>
      <c r="S27" s="69" t="e">
        <f>('Step 2 - Annual Cash Budget'!$E$7*('Step 2 - Annual Cash Budget'!$H$7+('Step 3 - Sensitivity Table'!G$16*'Step 2 - Annual Cash Budget'!$J$6))+SUM('Step 2 - Annual Cash Budget'!$K$8:$S$12)+SUM('Step 2 - Annual Cash Budget'!$K$14:$S$15))</f>
        <v>#DIV/0!</v>
      </c>
      <c r="T27" s="69" t="e">
        <f>('Step 2 - Annual Cash Budget'!$E$7*('Step 2 - Annual Cash Budget'!$H$7+('Step 3 - Sensitivity Table'!H$16*'Step 2 - Annual Cash Budget'!$J$6))+SUM('Step 2 - Annual Cash Budget'!$K$8:$S$12)+SUM('Step 2 - Annual Cash Budget'!$K$14:$S$15))</f>
        <v>#DIV/0!</v>
      </c>
      <c r="U27" s="69" t="e">
        <f>('Step 2 - Annual Cash Budget'!$E$7*('Step 2 - Annual Cash Budget'!$H$7+('Step 3 - Sensitivity Table'!I$16*'Step 2 - Annual Cash Budget'!$J$6))+SUM('Step 2 - Annual Cash Budget'!$K$8:$S$12)+SUM('Step 2 - Annual Cash Budget'!$K$14:$S$15))</f>
        <v>#DIV/0!</v>
      </c>
      <c r="V27" s="69" t="e">
        <f>('Step 2 - Annual Cash Budget'!$E$7*('Step 2 - Annual Cash Budget'!$H$7+('Step 3 - Sensitivity Table'!J$16*'Step 2 - Annual Cash Budget'!$J$6))+SUM('Step 2 - Annual Cash Budget'!$K$8:$S$12)+SUM('Step 2 - Annual Cash Budget'!$K$14:$S$15))</f>
        <v>#DIV/0!</v>
      </c>
      <c r="W27" s="69" t="e">
        <f>('Step 2 - Annual Cash Budget'!$E$7*('Step 2 - Annual Cash Budget'!$H$7+('Step 3 - Sensitivity Table'!K$16*'Step 2 - Annual Cash Budget'!$J$6))+SUM('Step 2 - Annual Cash Budget'!$K$8:$S$12)+SUM('Step 2 - Annual Cash Budget'!$K$14:$S$15))</f>
        <v>#DIV/0!</v>
      </c>
    </row>
    <row r="28" spans="14:23" ht="15">
      <c r="N28" s="70">
        <v>-0.05</v>
      </c>
      <c r="O28" s="69" t="e">
        <f>('Step 2 - Annual Cash Budget'!$E$7*('Step 2 - Annual Cash Budget'!$H$7+('Step 3 - Sensitivity Table'!C$16*'Step 2 - Annual Cash Budget'!$J$6))+SUM('Step 2 - Annual Cash Budget'!$K$8:$S$12)+SUM('Step 2 - Annual Cash Budget'!$K$14:$S$15))</f>
        <v>#DIV/0!</v>
      </c>
      <c r="P28" s="69" t="e">
        <f>('Step 2 - Annual Cash Budget'!$E$7*('Step 2 - Annual Cash Budget'!$H$7+('Step 3 - Sensitivity Table'!D$16*'Step 2 - Annual Cash Budget'!$J$6))+SUM('Step 2 - Annual Cash Budget'!$K$8:$S$12)+SUM('Step 2 - Annual Cash Budget'!$K$14:$S$15))</f>
        <v>#DIV/0!</v>
      </c>
      <c r="Q28" s="69" t="e">
        <f>('Step 2 - Annual Cash Budget'!$E$7*('Step 2 - Annual Cash Budget'!$H$7+('Step 3 - Sensitivity Table'!E$16*'Step 2 - Annual Cash Budget'!$J$6))+SUM('Step 2 - Annual Cash Budget'!$K$8:$S$12)+SUM('Step 2 - Annual Cash Budget'!$K$14:$S$15))</f>
        <v>#DIV/0!</v>
      </c>
      <c r="R28" s="69" t="e">
        <f>('Step 2 - Annual Cash Budget'!$E$7*('Step 2 - Annual Cash Budget'!$H$7+('Step 3 - Sensitivity Table'!F$16*'Step 2 - Annual Cash Budget'!$J$6))+SUM('Step 2 - Annual Cash Budget'!$K$8:$S$12)+SUM('Step 2 - Annual Cash Budget'!$K$14:$S$15))</f>
        <v>#DIV/0!</v>
      </c>
      <c r="S28" s="69" t="e">
        <f>('Step 2 - Annual Cash Budget'!$E$7*('Step 2 - Annual Cash Budget'!$H$7+('Step 3 - Sensitivity Table'!G$16*'Step 2 - Annual Cash Budget'!$J$6))+SUM('Step 2 - Annual Cash Budget'!$K$8:$S$12)+SUM('Step 2 - Annual Cash Budget'!$K$14:$S$15))</f>
        <v>#DIV/0!</v>
      </c>
      <c r="T28" s="69" t="e">
        <f>('Step 2 - Annual Cash Budget'!$E$7*('Step 2 - Annual Cash Budget'!$H$7+('Step 3 - Sensitivity Table'!H$16*'Step 2 - Annual Cash Budget'!$J$6))+SUM('Step 2 - Annual Cash Budget'!$K$8:$S$12)+SUM('Step 2 - Annual Cash Budget'!$K$14:$S$15))</f>
        <v>#DIV/0!</v>
      </c>
      <c r="U28" s="69" t="e">
        <f>('Step 2 - Annual Cash Budget'!$E$7*('Step 2 - Annual Cash Budget'!$H$7+('Step 3 - Sensitivity Table'!I$16*'Step 2 - Annual Cash Budget'!$J$6))+SUM('Step 2 - Annual Cash Budget'!$K$8:$S$12)+SUM('Step 2 - Annual Cash Budget'!$K$14:$S$15))</f>
        <v>#DIV/0!</v>
      </c>
      <c r="V28" s="69" t="e">
        <f>('Step 2 - Annual Cash Budget'!$E$7*('Step 2 - Annual Cash Budget'!$H$7+('Step 3 - Sensitivity Table'!J$16*'Step 2 - Annual Cash Budget'!$J$6))+SUM('Step 2 - Annual Cash Budget'!$K$8:$S$12)+SUM('Step 2 - Annual Cash Budget'!$K$14:$S$15))</f>
        <v>#DIV/0!</v>
      </c>
      <c r="W28" s="69" t="e">
        <f>('Step 2 - Annual Cash Budget'!$E$7*('Step 2 - Annual Cash Budget'!$H$7+('Step 3 - Sensitivity Table'!K$16*'Step 2 - Annual Cash Budget'!$J$6))+SUM('Step 2 - Annual Cash Budget'!$K$8:$S$12)+SUM('Step 2 - Annual Cash Budget'!$K$14:$S$15))</f>
        <v>#DIV/0!</v>
      </c>
    </row>
    <row r="29" spans="14:23" ht="15">
      <c r="N29" s="71">
        <v>0</v>
      </c>
      <c r="O29" s="69" t="e">
        <f>('Step 2 - Annual Cash Budget'!$E$7*('Step 2 - Annual Cash Budget'!$H$7+('Step 3 - Sensitivity Table'!C$16*'Step 2 - Annual Cash Budget'!$J$6))+SUM('Step 2 - Annual Cash Budget'!$K$8:$S$12)+SUM('Step 2 - Annual Cash Budget'!$K$14:$S$15))</f>
        <v>#DIV/0!</v>
      </c>
      <c r="P29" s="69" t="e">
        <f>('Step 2 - Annual Cash Budget'!$E$7*('Step 2 - Annual Cash Budget'!$H$7+('Step 3 - Sensitivity Table'!D$16*'Step 2 - Annual Cash Budget'!$J$6))+SUM('Step 2 - Annual Cash Budget'!$K$8:$S$12)+SUM('Step 2 - Annual Cash Budget'!$K$14:$S$15))</f>
        <v>#DIV/0!</v>
      </c>
      <c r="Q29" s="69" t="e">
        <f>('Step 2 - Annual Cash Budget'!$E$7*('Step 2 - Annual Cash Budget'!$H$7+('Step 3 - Sensitivity Table'!E$16*'Step 2 - Annual Cash Budget'!$J$6))+SUM('Step 2 - Annual Cash Budget'!$K$8:$S$12)+SUM('Step 2 - Annual Cash Budget'!$K$14:$S$15))</f>
        <v>#DIV/0!</v>
      </c>
      <c r="R29" s="69" t="e">
        <f>('Step 2 - Annual Cash Budget'!$E$7*('Step 2 - Annual Cash Budget'!$H$7+('Step 3 - Sensitivity Table'!F$16*'Step 2 - Annual Cash Budget'!$J$6))+SUM('Step 2 - Annual Cash Budget'!$K$8:$S$12)+SUM('Step 2 - Annual Cash Budget'!$K$14:$S$15))</f>
        <v>#DIV/0!</v>
      </c>
      <c r="S29" s="69" t="e">
        <f>('Step 2 - Annual Cash Budget'!$E$7*('Step 2 - Annual Cash Budget'!$H$7+('Step 3 - Sensitivity Table'!G$16*'Step 2 - Annual Cash Budget'!$J$6))+SUM('Step 2 - Annual Cash Budget'!$K$8:$S$12)+SUM('Step 2 - Annual Cash Budget'!$K$14:$S$15))</f>
        <v>#DIV/0!</v>
      </c>
      <c r="T29" s="69" t="e">
        <f>('Step 2 - Annual Cash Budget'!$E$7*('Step 2 - Annual Cash Budget'!$H$7+('Step 3 - Sensitivity Table'!H$16*'Step 2 - Annual Cash Budget'!$J$6))+SUM('Step 2 - Annual Cash Budget'!$K$8:$S$12)+SUM('Step 2 - Annual Cash Budget'!$K$14:$S$15))</f>
        <v>#DIV/0!</v>
      </c>
      <c r="U29" s="69" t="e">
        <f>('Step 2 - Annual Cash Budget'!$E$7*('Step 2 - Annual Cash Budget'!$H$7+('Step 3 - Sensitivity Table'!I$16*'Step 2 - Annual Cash Budget'!$J$6))+SUM('Step 2 - Annual Cash Budget'!$K$8:$S$12)+SUM('Step 2 - Annual Cash Budget'!$K$14:$S$15))</f>
        <v>#DIV/0!</v>
      </c>
      <c r="V29" s="69" t="e">
        <f>('Step 2 - Annual Cash Budget'!$E$7*('Step 2 - Annual Cash Budget'!$H$7+('Step 3 - Sensitivity Table'!J$16*'Step 2 - Annual Cash Budget'!$J$6))+SUM('Step 2 - Annual Cash Budget'!$K$8:$S$12)+SUM('Step 2 - Annual Cash Budget'!$K$14:$S$15))</f>
        <v>#DIV/0!</v>
      </c>
      <c r="W29" s="69" t="e">
        <f>('Step 2 - Annual Cash Budget'!$E$7*('Step 2 - Annual Cash Budget'!$H$7+('Step 3 - Sensitivity Table'!K$16*'Step 2 - Annual Cash Budget'!$J$6))+SUM('Step 2 - Annual Cash Budget'!$K$8:$S$12)+SUM('Step 2 - Annual Cash Budget'!$K$14:$S$15))</f>
        <v>#DIV/0!</v>
      </c>
    </row>
    <row r="30" spans="14:23" ht="15">
      <c r="N30" s="70">
        <v>0.05</v>
      </c>
      <c r="O30" s="69" t="e">
        <f>('Step 2 - Annual Cash Budget'!$E$7*('Step 2 - Annual Cash Budget'!$H$7+('Step 3 - Sensitivity Table'!C$16*'Step 2 - Annual Cash Budget'!$J$6))+SUM('Step 2 - Annual Cash Budget'!$K$8:$S$12)+SUM('Step 2 - Annual Cash Budget'!$K$14:$S$15))</f>
        <v>#DIV/0!</v>
      </c>
      <c r="P30" s="69" t="e">
        <f>('Step 2 - Annual Cash Budget'!$E$7*('Step 2 - Annual Cash Budget'!$H$7+('Step 3 - Sensitivity Table'!D$16*'Step 2 - Annual Cash Budget'!$J$6))+SUM('Step 2 - Annual Cash Budget'!$K$8:$S$12)+SUM('Step 2 - Annual Cash Budget'!$K$14:$S$15))</f>
        <v>#DIV/0!</v>
      </c>
      <c r="Q30" s="69" t="e">
        <f>('Step 2 - Annual Cash Budget'!$E$7*('Step 2 - Annual Cash Budget'!$H$7+('Step 3 - Sensitivity Table'!E$16*'Step 2 - Annual Cash Budget'!$J$6))+SUM('Step 2 - Annual Cash Budget'!$K$8:$S$12)+SUM('Step 2 - Annual Cash Budget'!$K$14:$S$15))</f>
        <v>#DIV/0!</v>
      </c>
      <c r="R30" s="69" t="e">
        <f>('Step 2 - Annual Cash Budget'!$E$7*('Step 2 - Annual Cash Budget'!$H$7+('Step 3 - Sensitivity Table'!F$16*'Step 2 - Annual Cash Budget'!$J$6))+SUM('Step 2 - Annual Cash Budget'!$K$8:$S$12)+SUM('Step 2 - Annual Cash Budget'!$K$14:$S$15))</f>
        <v>#DIV/0!</v>
      </c>
      <c r="S30" s="69" t="e">
        <f>('Step 2 - Annual Cash Budget'!$E$7*('Step 2 - Annual Cash Budget'!$H$7+('Step 3 - Sensitivity Table'!G$16*'Step 2 - Annual Cash Budget'!$J$6))+SUM('Step 2 - Annual Cash Budget'!$K$8:$S$12)+SUM('Step 2 - Annual Cash Budget'!$K$14:$S$15))</f>
        <v>#DIV/0!</v>
      </c>
      <c r="T30" s="69" t="e">
        <f>('Step 2 - Annual Cash Budget'!$E$7*('Step 2 - Annual Cash Budget'!$H$7+('Step 3 - Sensitivity Table'!H$16*'Step 2 - Annual Cash Budget'!$J$6))+SUM('Step 2 - Annual Cash Budget'!$K$8:$S$12)+SUM('Step 2 - Annual Cash Budget'!$K$14:$S$15))</f>
        <v>#DIV/0!</v>
      </c>
      <c r="U30" s="69" t="e">
        <f>('Step 2 - Annual Cash Budget'!$E$7*('Step 2 - Annual Cash Budget'!$H$7+('Step 3 - Sensitivity Table'!I$16*'Step 2 - Annual Cash Budget'!$J$6))+SUM('Step 2 - Annual Cash Budget'!$K$8:$S$12)+SUM('Step 2 - Annual Cash Budget'!$K$14:$S$15))</f>
        <v>#DIV/0!</v>
      </c>
      <c r="V30" s="69" t="e">
        <f>('Step 2 - Annual Cash Budget'!$E$7*('Step 2 - Annual Cash Budget'!$H$7+('Step 3 - Sensitivity Table'!J$16*'Step 2 - Annual Cash Budget'!$J$6))+SUM('Step 2 - Annual Cash Budget'!$K$8:$S$12)+SUM('Step 2 - Annual Cash Budget'!$K$14:$S$15))</f>
        <v>#DIV/0!</v>
      </c>
      <c r="W30" s="69" t="e">
        <f>('Step 2 - Annual Cash Budget'!$E$7*('Step 2 - Annual Cash Budget'!$H$7+('Step 3 - Sensitivity Table'!K$16*'Step 2 - Annual Cash Budget'!$J$6))+SUM('Step 2 - Annual Cash Budget'!$K$8:$S$12)+SUM('Step 2 - Annual Cash Budget'!$K$14:$S$15))</f>
        <v>#DIV/0!</v>
      </c>
    </row>
    <row r="31" spans="14:23" ht="15">
      <c r="N31" s="70">
        <v>0.1</v>
      </c>
      <c r="O31" s="69" t="e">
        <f>('Step 2 - Annual Cash Budget'!$E$7*('Step 2 - Annual Cash Budget'!$H$7+('Step 3 - Sensitivity Table'!C$16*'Step 2 - Annual Cash Budget'!$J$6))+SUM('Step 2 - Annual Cash Budget'!$K$8:$S$12)+SUM('Step 2 - Annual Cash Budget'!$K$14:$S$15))</f>
        <v>#DIV/0!</v>
      </c>
      <c r="P31" s="69" t="e">
        <f>('Step 2 - Annual Cash Budget'!$E$7*('Step 2 - Annual Cash Budget'!$H$7+('Step 3 - Sensitivity Table'!D$16*'Step 2 - Annual Cash Budget'!$J$6))+SUM('Step 2 - Annual Cash Budget'!$K$8:$S$12)+SUM('Step 2 - Annual Cash Budget'!$K$14:$S$15))</f>
        <v>#DIV/0!</v>
      </c>
      <c r="Q31" s="69" t="e">
        <f>('Step 2 - Annual Cash Budget'!$E$7*('Step 2 - Annual Cash Budget'!$H$7+('Step 3 - Sensitivity Table'!E$16*'Step 2 - Annual Cash Budget'!$J$6))+SUM('Step 2 - Annual Cash Budget'!$K$8:$S$12)+SUM('Step 2 - Annual Cash Budget'!$K$14:$S$15))</f>
        <v>#DIV/0!</v>
      </c>
      <c r="R31" s="69" t="e">
        <f>('Step 2 - Annual Cash Budget'!$E$7*('Step 2 - Annual Cash Budget'!$H$7+('Step 3 - Sensitivity Table'!F$16*'Step 2 - Annual Cash Budget'!$J$6))+SUM('Step 2 - Annual Cash Budget'!$K$8:$S$12)+SUM('Step 2 - Annual Cash Budget'!$K$14:$S$15))</f>
        <v>#DIV/0!</v>
      </c>
      <c r="S31" s="69" t="e">
        <f>('Step 2 - Annual Cash Budget'!$E$7*('Step 2 - Annual Cash Budget'!$H$7+('Step 3 - Sensitivity Table'!G$16*'Step 2 - Annual Cash Budget'!$J$6))+SUM('Step 2 - Annual Cash Budget'!$K$8:$S$12)+SUM('Step 2 - Annual Cash Budget'!$K$14:$S$15))</f>
        <v>#DIV/0!</v>
      </c>
      <c r="T31" s="69" t="e">
        <f>('Step 2 - Annual Cash Budget'!$E$7*('Step 2 - Annual Cash Budget'!$H$7+('Step 3 - Sensitivity Table'!H$16*'Step 2 - Annual Cash Budget'!$J$6))+SUM('Step 2 - Annual Cash Budget'!$K$8:$S$12)+SUM('Step 2 - Annual Cash Budget'!$K$14:$S$15))</f>
        <v>#DIV/0!</v>
      </c>
      <c r="U31" s="69" t="e">
        <f>('Step 2 - Annual Cash Budget'!$E$7*('Step 2 - Annual Cash Budget'!$H$7+('Step 3 - Sensitivity Table'!I$16*'Step 2 - Annual Cash Budget'!$J$6))+SUM('Step 2 - Annual Cash Budget'!$K$8:$S$12)+SUM('Step 2 - Annual Cash Budget'!$K$14:$S$15))</f>
        <v>#DIV/0!</v>
      </c>
      <c r="V31" s="69" t="e">
        <f>('Step 2 - Annual Cash Budget'!$E$7*('Step 2 - Annual Cash Budget'!$H$7+('Step 3 - Sensitivity Table'!J$16*'Step 2 - Annual Cash Budget'!$J$6))+SUM('Step 2 - Annual Cash Budget'!$K$8:$S$12)+SUM('Step 2 - Annual Cash Budget'!$K$14:$S$15))</f>
        <v>#DIV/0!</v>
      </c>
      <c r="W31" s="69" t="e">
        <f>('Step 2 - Annual Cash Budget'!$E$7*('Step 2 - Annual Cash Budget'!$H$7+('Step 3 - Sensitivity Table'!K$16*'Step 2 - Annual Cash Budget'!$J$6))+SUM('Step 2 - Annual Cash Budget'!$K$8:$S$12)+SUM('Step 2 - Annual Cash Budget'!$K$14:$S$15))</f>
        <v>#DIV/0!</v>
      </c>
    </row>
    <row r="33" ht="15">
      <c r="N33" s="44" t="s">
        <v>142</v>
      </c>
    </row>
    <row r="34" spans="15:23" ht="15">
      <c r="O34" s="68">
        <v>-2</v>
      </c>
      <c r="P34" s="68">
        <v>-1.5</v>
      </c>
      <c r="Q34" s="68">
        <v>-1</v>
      </c>
      <c r="R34" s="68">
        <v>-0.5</v>
      </c>
      <c r="S34" s="68">
        <v>0</v>
      </c>
      <c r="T34" s="68">
        <v>0.5</v>
      </c>
      <c r="U34" s="68">
        <v>1</v>
      </c>
      <c r="V34" s="68">
        <v>1.5</v>
      </c>
      <c r="W34" s="68">
        <v>2</v>
      </c>
    </row>
    <row r="35" spans="14:23" ht="15">
      <c r="N35" s="70">
        <v>0.9</v>
      </c>
      <c r="O35" s="69">
        <f>('Step 2 - Annual Cash Budget'!$K$40*$N35)+SUM('Step 2 - Annual Cash Budget'!$K$41:$K$48)</f>
        <v>0</v>
      </c>
      <c r="P35" s="69">
        <f>('Step 2 - Annual Cash Budget'!$K$40*$N35)+SUM('Step 2 - Annual Cash Budget'!$K$41:$K$48)</f>
        <v>0</v>
      </c>
      <c r="Q35" s="69">
        <f>('Step 2 - Annual Cash Budget'!$K$40*$N35)+SUM('Step 2 - Annual Cash Budget'!$K$41:$K$48)</f>
        <v>0</v>
      </c>
      <c r="R35" s="69">
        <f>('Step 2 - Annual Cash Budget'!$K$40*$N35)+SUM('Step 2 - Annual Cash Budget'!$K$41:$K$48)</f>
        <v>0</v>
      </c>
      <c r="S35" s="69">
        <f>('Step 2 - Annual Cash Budget'!$K$40*$N35)+SUM('Step 2 - Annual Cash Budget'!$K$41:$K$48)</f>
        <v>0</v>
      </c>
      <c r="T35" s="69">
        <f>('Step 2 - Annual Cash Budget'!$K$40*$N35)+SUM('Step 2 - Annual Cash Budget'!$K$41:$K$48)</f>
        <v>0</v>
      </c>
      <c r="U35" s="69">
        <f>('Step 2 - Annual Cash Budget'!$K$40*$N35)+SUM('Step 2 - Annual Cash Budget'!$K$41:$K$48)</f>
        <v>0</v>
      </c>
      <c r="V35" s="69">
        <f>('Step 2 - Annual Cash Budget'!$K$40*$N35)+SUM('Step 2 - Annual Cash Budget'!$K$41:$K$48)</f>
        <v>0</v>
      </c>
      <c r="W35" s="69">
        <f>('Step 2 - Annual Cash Budget'!$K$40*$N35)+SUM('Step 2 - Annual Cash Budget'!$K$41:$K$48)</f>
        <v>0</v>
      </c>
    </row>
    <row r="36" spans="14:23" ht="15">
      <c r="N36" s="70">
        <v>0.95</v>
      </c>
      <c r="O36" s="69">
        <f>('Step 2 - Annual Cash Budget'!$K$40*$N36)+SUM('Step 2 - Annual Cash Budget'!$K$41:$K$48)</f>
        <v>0</v>
      </c>
      <c r="P36" s="69">
        <f>('Step 2 - Annual Cash Budget'!$K$40*$N36)+SUM('Step 2 - Annual Cash Budget'!$K$41:$K$48)</f>
        <v>0</v>
      </c>
      <c r="Q36" s="69">
        <f>('Step 2 - Annual Cash Budget'!$K$40*$N36)+SUM('Step 2 - Annual Cash Budget'!$K$41:$K$48)</f>
        <v>0</v>
      </c>
      <c r="R36" s="69">
        <f>('Step 2 - Annual Cash Budget'!$K$40*$N36)+SUM('Step 2 - Annual Cash Budget'!$K$41:$K$48)</f>
        <v>0</v>
      </c>
      <c r="S36" s="69">
        <f>('Step 2 - Annual Cash Budget'!$K$40*$N36)+SUM('Step 2 - Annual Cash Budget'!$K$41:$K$48)</f>
        <v>0</v>
      </c>
      <c r="T36" s="69">
        <f>('Step 2 - Annual Cash Budget'!$K$40*$N36)+SUM('Step 2 - Annual Cash Budget'!$K$41:$K$48)</f>
        <v>0</v>
      </c>
      <c r="U36" s="69">
        <f>('Step 2 - Annual Cash Budget'!$K$40*$N36)+SUM('Step 2 - Annual Cash Budget'!$K$41:$K$48)</f>
        <v>0</v>
      </c>
      <c r="V36" s="69">
        <f>('Step 2 - Annual Cash Budget'!$K$40*$N36)+SUM('Step 2 - Annual Cash Budget'!$K$41:$K$48)</f>
        <v>0</v>
      </c>
      <c r="W36" s="69">
        <f>('Step 2 - Annual Cash Budget'!$K$40*$N36)+SUM('Step 2 - Annual Cash Budget'!$K$41:$K$48)</f>
        <v>0</v>
      </c>
    </row>
    <row r="37" spans="14:23" ht="15">
      <c r="N37" s="71">
        <v>0</v>
      </c>
      <c r="O37" s="69">
        <f>'Step 2 - Annual Cash Budget'!$K$49</f>
        <v>0</v>
      </c>
      <c r="P37" s="69">
        <f>'Step 2 - Annual Cash Budget'!$K$49</f>
        <v>0</v>
      </c>
      <c r="Q37" s="69">
        <f>'Step 2 - Annual Cash Budget'!$K$49</f>
        <v>0</v>
      </c>
      <c r="R37" s="69">
        <f>'Step 2 - Annual Cash Budget'!$K$49</f>
        <v>0</v>
      </c>
      <c r="S37" s="69">
        <f>'Step 2 - Annual Cash Budget'!$K$49</f>
        <v>0</v>
      </c>
      <c r="T37" s="69">
        <f>'Step 2 - Annual Cash Budget'!$K$49</f>
        <v>0</v>
      </c>
      <c r="U37" s="69">
        <f>'Step 2 - Annual Cash Budget'!$K$49</f>
        <v>0</v>
      </c>
      <c r="V37" s="69">
        <f>'Step 2 - Annual Cash Budget'!$K$49</f>
        <v>0</v>
      </c>
      <c r="W37" s="69">
        <f>'Step 2 - Annual Cash Budget'!$K$49</f>
        <v>0</v>
      </c>
    </row>
    <row r="38" spans="14:23" ht="15">
      <c r="N38" s="70">
        <v>1.05</v>
      </c>
      <c r="O38" s="69">
        <f>('Step 2 - Annual Cash Budget'!$K$40*$N38)+SUM('Step 2 - Annual Cash Budget'!$K$41:$K$48)</f>
        <v>0</v>
      </c>
      <c r="P38" s="69">
        <f>('Step 2 - Annual Cash Budget'!$K$40*$N38)+SUM('Step 2 - Annual Cash Budget'!$K$41:$K$48)</f>
        <v>0</v>
      </c>
      <c r="Q38" s="69">
        <f>('Step 2 - Annual Cash Budget'!$K$40*$N38)+SUM('Step 2 - Annual Cash Budget'!$K$41:$K$48)</f>
        <v>0</v>
      </c>
      <c r="R38" s="69">
        <f>('Step 2 - Annual Cash Budget'!$K$40*$N38)+SUM('Step 2 - Annual Cash Budget'!$K$41:$K$48)</f>
        <v>0</v>
      </c>
      <c r="S38" s="69">
        <f>('Step 2 - Annual Cash Budget'!$K$40*$N38)+SUM('Step 2 - Annual Cash Budget'!$K$41:$K$48)</f>
        <v>0</v>
      </c>
      <c r="T38" s="69">
        <f>('Step 2 - Annual Cash Budget'!$K$40*$N38)+SUM('Step 2 - Annual Cash Budget'!$K$41:$K$48)</f>
        <v>0</v>
      </c>
      <c r="U38" s="69">
        <f>('Step 2 - Annual Cash Budget'!$K$40*$N38)+SUM('Step 2 - Annual Cash Budget'!$K$41:$K$48)</f>
        <v>0</v>
      </c>
      <c r="V38" s="69">
        <f>('Step 2 - Annual Cash Budget'!$K$40*$N38)+SUM('Step 2 - Annual Cash Budget'!$K$41:$K$48)</f>
        <v>0</v>
      </c>
      <c r="W38" s="69">
        <f>('Step 2 - Annual Cash Budget'!$K$40*$N38)+SUM('Step 2 - Annual Cash Budget'!$K$41:$K$48)</f>
        <v>0</v>
      </c>
    </row>
    <row r="39" spans="14:23" ht="15">
      <c r="N39" s="70">
        <v>1.1</v>
      </c>
      <c r="O39" s="69">
        <f>('Step 2 - Annual Cash Budget'!$K$40*$N39)+SUM('Step 2 - Annual Cash Budget'!$K$41:$K$48)</f>
        <v>0</v>
      </c>
      <c r="P39" s="69">
        <f>('Step 2 - Annual Cash Budget'!$K$40*$N39)+SUM('Step 2 - Annual Cash Budget'!$K$41:$K$48)</f>
        <v>0</v>
      </c>
      <c r="Q39" s="69">
        <f>('Step 2 - Annual Cash Budget'!$K$40*$N39)+SUM('Step 2 - Annual Cash Budget'!$K$41:$K$48)</f>
        <v>0</v>
      </c>
      <c r="R39" s="69">
        <f>('Step 2 - Annual Cash Budget'!$K$40*$N39)+SUM('Step 2 - Annual Cash Budget'!$K$41:$K$48)</f>
        <v>0</v>
      </c>
      <c r="S39" s="69">
        <f>('Step 2 - Annual Cash Budget'!$K$40*$N39)+SUM('Step 2 - Annual Cash Budget'!$K$41:$K$48)</f>
        <v>0</v>
      </c>
      <c r="T39" s="69">
        <f>('Step 2 - Annual Cash Budget'!$K$40*$N39)+SUM('Step 2 - Annual Cash Budget'!$K$41:$K$48)</f>
        <v>0</v>
      </c>
      <c r="U39" s="69">
        <f>('Step 2 - Annual Cash Budget'!$K$40*$N39)+SUM('Step 2 - Annual Cash Budget'!$K$41:$K$48)</f>
        <v>0</v>
      </c>
      <c r="V39" s="69">
        <f>('Step 2 - Annual Cash Budget'!$K$40*$N39)+SUM('Step 2 - Annual Cash Budget'!$K$41:$K$48)</f>
        <v>0</v>
      </c>
      <c r="W39" s="69">
        <f>('Step 2 - Annual Cash Budget'!$K$40*$N39)+SUM('Step 2 - Annual Cash Budget'!$K$41:$K$48)</f>
        <v>0</v>
      </c>
    </row>
    <row r="40" spans="14:15" ht="15">
      <c r="N40" s="67"/>
      <c r="O40" s="65"/>
    </row>
    <row r="42" ht="15">
      <c r="N42" s="67" t="s">
        <v>140</v>
      </c>
    </row>
    <row r="43" spans="15:23" ht="15">
      <c r="O43" s="68">
        <v>-2</v>
      </c>
      <c r="P43" s="68">
        <v>-1.5</v>
      </c>
      <c r="Q43" s="68">
        <v>-1</v>
      </c>
      <c r="R43" s="68">
        <v>-0.5</v>
      </c>
      <c r="S43" s="68">
        <v>0</v>
      </c>
      <c r="T43" s="68">
        <v>0.5</v>
      </c>
      <c r="U43" s="68">
        <v>1</v>
      </c>
      <c r="V43" s="68">
        <v>1.5</v>
      </c>
      <c r="W43" s="68">
        <v>2</v>
      </c>
    </row>
    <row r="44" spans="14:23" ht="15">
      <c r="N44" s="70">
        <v>-0.1</v>
      </c>
      <c r="O44" s="69" t="e">
        <f>O27-O35</f>
        <v>#DIV/0!</v>
      </c>
      <c r="P44" s="69" t="e">
        <f aca="true" t="shared" si="4" ref="P44:W44">P27-P35</f>
        <v>#DIV/0!</v>
      </c>
      <c r="Q44" s="69" t="e">
        <f t="shared" si="4"/>
        <v>#DIV/0!</v>
      </c>
      <c r="R44" s="69" t="e">
        <f t="shared" si="4"/>
        <v>#DIV/0!</v>
      </c>
      <c r="S44" s="69" t="e">
        <f t="shared" si="4"/>
        <v>#DIV/0!</v>
      </c>
      <c r="T44" s="69" t="e">
        <f t="shared" si="4"/>
        <v>#DIV/0!</v>
      </c>
      <c r="U44" s="69" t="e">
        <f t="shared" si="4"/>
        <v>#DIV/0!</v>
      </c>
      <c r="V44" s="69" t="e">
        <f t="shared" si="4"/>
        <v>#DIV/0!</v>
      </c>
      <c r="W44" s="69" t="e">
        <f t="shared" si="4"/>
        <v>#DIV/0!</v>
      </c>
    </row>
    <row r="45" spans="14:23" ht="15">
      <c r="N45" s="70">
        <v>-0.05</v>
      </c>
      <c r="O45" s="69" t="e">
        <f aca="true" t="shared" si="5" ref="O45:W45">O28-O36</f>
        <v>#DIV/0!</v>
      </c>
      <c r="P45" s="69" t="e">
        <f t="shared" si="5"/>
        <v>#DIV/0!</v>
      </c>
      <c r="Q45" s="69" t="e">
        <f t="shared" si="5"/>
        <v>#DIV/0!</v>
      </c>
      <c r="R45" s="69" t="e">
        <f t="shared" si="5"/>
        <v>#DIV/0!</v>
      </c>
      <c r="S45" s="69" t="e">
        <f t="shared" si="5"/>
        <v>#DIV/0!</v>
      </c>
      <c r="T45" s="69" t="e">
        <f t="shared" si="5"/>
        <v>#DIV/0!</v>
      </c>
      <c r="U45" s="69" t="e">
        <f t="shared" si="5"/>
        <v>#DIV/0!</v>
      </c>
      <c r="V45" s="69" t="e">
        <f t="shared" si="5"/>
        <v>#DIV/0!</v>
      </c>
      <c r="W45" s="69" t="e">
        <f t="shared" si="5"/>
        <v>#DIV/0!</v>
      </c>
    </row>
    <row r="46" spans="14:23" ht="15">
      <c r="N46" s="71">
        <v>0</v>
      </c>
      <c r="O46" s="69" t="e">
        <f aca="true" t="shared" si="6" ref="O46:W46">O29-O37</f>
        <v>#DIV/0!</v>
      </c>
      <c r="P46" s="69" t="e">
        <f t="shared" si="6"/>
        <v>#DIV/0!</v>
      </c>
      <c r="Q46" s="69" t="e">
        <f t="shared" si="6"/>
        <v>#DIV/0!</v>
      </c>
      <c r="R46" s="69" t="e">
        <f t="shared" si="6"/>
        <v>#DIV/0!</v>
      </c>
      <c r="S46" s="69" t="e">
        <f t="shared" si="6"/>
        <v>#DIV/0!</v>
      </c>
      <c r="T46" s="69" t="e">
        <f t="shared" si="6"/>
        <v>#DIV/0!</v>
      </c>
      <c r="U46" s="69" t="e">
        <f t="shared" si="6"/>
        <v>#DIV/0!</v>
      </c>
      <c r="V46" s="69" t="e">
        <f t="shared" si="6"/>
        <v>#DIV/0!</v>
      </c>
      <c r="W46" s="69" t="e">
        <f t="shared" si="6"/>
        <v>#DIV/0!</v>
      </c>
    </row>
    <row r="47" spans="14:23" ht="15">
      <c r="N47" s="70">
        <v>0.05</v>
      </c>
      <c r="O47" s="69" t="e">
        <f aca="true" t="shared" si="7" ref="O47:W47">O30-O38</f>
        <v>#DIV/0!</v>
      </c>
      <c r="P47" s="69" t="e">
        <f t="shared" si="7"/>
        <v>#DIV/0!</v>
      </c>
      <c r="Q47" s="69" t="e">
        <f t="shared" si="7"/>
        <v>#DIV/0!</v>
      </c>
      <c r="R47" s="69" t="e">
        <f t="shared" si="7"/>
        <v>#DIV/0!</v>
      </c>
      <c r="S47" s="69" t="e">
        <f t="shared" si="7"/>
        <v>#DIV/0!</v>
      </c>
      <c r="T47" s="69" t="e">
        <f t="shared" si="7"/>
        <v>#DIV/0!</v>
      </c>
      <c r="U47" s="69" t="e">
        <f t="shared" si="7"/>
        <v>#DIV/0!</v>
      </c>
      <c r="V47" s="69" t="e">
        <f t="shared" si="7"/>
        <v>#DIV/0!</v>
      </c>
      <c r="W47" s="69" t="e">
        <f t="shared" si="7"/>
        <v>#DIV/0!</v>
      </c>
    </row>
    <row r="48" spans="14:23" ht="15">
      <c r="N48" s="70">
        <v>0.1</v>
      </c>
      <c r="O48" s="69" t="e">
        <f aca="true" t="shared" si="8" ref="O48:W48">O31-O39</f>
        <v>#DIV/0!</v>
      </c>
      <c r="P48" s="69" t="e">
        <f t="shared" si="8"/>
        <v>#DIV/0!</v>
      </c>
      <c r="Q48" s="69" t="e">
        <f t="shared" si="8"/>
        <v>#DIV/0!</v>
      </c>
      <c r="R48" s="69" t="e">
        <f t="shared" si="8"/>
        <v>#DIV/0!</v>
      </c>
      <c r="S48" s="69" t="e">
        <f t="shared" si="8"/>
        <v>#DIV/0!</v>
      </c>
      <c r="T48" s="69" t="e">
        <f t="shared" si="8"/>
        <v>#DIV/0!</v>
      </c>
      <c r="U48" s="69" t="e">
        <f t="shared" si="8"/>
        <v>#DIV/0!</v>
      </c>
      <c r="V48" s="69" t="e">
        <f t="shared" si="8"/>
        <v>#DIV/0!</v>
      </c>
      <c r="W48" s="69" t="e">
        <f t="shared" si="8"/>
        <v>#DIV/0!</v>
      </c>
    </row>
    <row r="49" spans="15:23" ht="15">
      <c r="O49" s="69"/>
      <c r="P49" s="69"/>
      <c r="Q49" s="69"/>
      <c r="R49" s="69"/>
      <c r="S49" s="69"/>
      <c r="T49" s="69"/>
      <c r="U49" s="69"/>
      <c r="V49" s="69"/>
      <c r="W49" s="69"/>
    </row>
  </sheetData>
  <sheetProtection password="DBAD" sheet="1" objects="1" scenarios="1" selectLockedCells="1"/>
  <mergeCells count="6">
    <mergeCell ref="A1:K1"/>
    <mergeCell ref="A26:K26"/>
    <mergeCell ref="C3:K3"/>
    <mergeCell ref="A5:A9"/>
    <mergeCell ref="C15:K15"/>
    <mergeCell ref="A17:A21"/>
  </mergeCells>
  <printOptions horizontalCentered="1"/>
  <pageMargins left="0.1968503937007874" right="0.1968503937007874" top="0.1968503937007874" bottom="0.1968503937007874" header="0.31496062992125984" footer="0.31496062992125984"/>
  <pageSetup fitToHeight="1" fitToWidth="1" horizontalDpi="600" verticalDpi="600" orientation="landscape" paperSize="9" scale="8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G70"/>
  <sheetViews>
    <sheetView showGridLines="0" showZeros="0" zoomScalePageLayoutView="0" workbookViewId="0" topLeftCell="A1">
      <pane xSplit="12" ySplit="6" topLeftCell="M7" activePane="bottomRight" state="frozen"/>
      <selection pane="topLeft" activeCell="A3" sqref="A3:AH12"/>
      <selection pane="topRight" activeCell="A3" sqref="A3:AH12"/>
      <selection pane="bottomLeft" activeCell="A3" sqref="A3:AH12"/>
      <selection pane="bottomRight" activeCell="M9" sqref="M9"/>
    </sheetView>
  </sheetViews>
  <sheetFormatPr defaultColWidth="9.140625" defaultRowHeight="15"/>
  <cols>
    <col min="1" max="1" width="10.140625" style="13" customWidth="1"/>
    <col min="2" max="2" width="1.57421875" style="13" customWidth="1"/>
    <col min="3" max="3" width="2.8515625" style="13" customWidth="1"/>
    <col min="4" max="4" width="3.57421875" style="13" customWidth="1"/>
    <col min="5" max="5" width="2.28125" style="13" customWidth="1"/>
    <col min="6" max="6" width="6.140625" style="13" customWidth="1"/>
    <col min="7" max="7" width="10.140625" style="13" customWidth="1"/>
    <col min="8" max="8" width="5.28125" style="13" customWidth="1"/>
    <col min="9" max="9" width="7.28125" style="13" customWidth="1"/>
    <col min="10" max="10" width="7.8515625" style="13" customWidth="1"/>
    <col min="11" max="11" width="15.140625" style="13" customWidth="1"/>
    <col min="12" max="12" width="11.57421875" style="13" customWidth="1"/>
    <col min="13" max="24" width="11.7109375" style="13" customWidth="1"/>
    <col min="25" max="25" width="43.28125" style="108" customWidth="1"/>
    <col min="26" max="16384" width="9.140625" style="13" customWidth="1"/>
  </cols>
  <sheetData>
    <row r="1" spans="1:24" ht="24" customHeight="1">
      <c r="A1" s="105" t="s">
        <v>167</v>
      </c>
      <c r="B1" s="106"/>
      <c r="C1" s="106"/>
      <c r="D1" s="106"/>
      <c r="E1" s="106"/>
      <c r="F1" s="106"/>
      <c r="G1" s="106"/>
      <c r="H1" s="106"/>
      <c r="I1" s="106"/>
      <c r="J1" s="106"/>
      <c r="K1" s="106"/>
      <c r="L1" s="106"/>
      <c r="M1" s="106"/>
      <c r="N1" s="106"/>
      <c r="O1" s="106"/>
      <c r="P1" s="106"/>
      <c r="Q1" s="106"/>
      <c r="R1" s="106"/>
      <c r="S1" s="106"/>
      <c r="T1" s="106"/>
      <c r="U1" s="106"/>
      <c r="V1" s="106"/>
      <c r="W1" s="106"/>
      <c r="X1" s="107"/>
    </row>
    <row r="2" spans="1:24" ht="17.25" customHeight="1">
      <c r="A2" s="109"/>
      <c r="B2" s="110"/>
      <c r="C2" s="110"/>
      <c r="D2" s="110"/>
      <c r="E2" s="110"/>
      <c r="F2" s="110"/>
      <c r="G2" s="110"/>
      <c r="H2" s="110"/>
      <c r="I2" s="492" t="s">
        <v>12</v>
      </c>
      <c r="J2" s="492"/>
      <c r="K2" s="373">
        <f>'Step 2 - Annual Cash Budget'!B2</f>
        <v>0</v>
      </c>
      <c r="L2" s="373"/>
      <c r="M2" s="373"/>
      <c r="N2" s="373"/>
      <c r="O2" s="373"/>
      <c r="P2" s="481" t="s">
        <v>168</v>
      </c>
      <c r="Q2" s="481"/>
      <c r="R2" s="111">
        <f>'Step 2 - Annual Cash Budget'!N2</f>
        <v>0</v>
      </c>
      <c r="S2" s="112" t="s">
        <v>14</v>
      </c>
      <c r="T2" s="111">
        <f>'Step 2 - Annual Cash Budget'!V2</f>
        <v>0</v>
      </c>
      <c r="U2" s="112"/>
      <c r="V2" s="112"/>
      <c r="W2" s="112"/>
      <c r="X2" s="113"/>
    </row>
    <row r="3" spans="1:24" ht="17.25" customHeight="1">
      <c r="A3" s="114"/>
      <c r="B3" s="115"/>
      <c r="C3" s="115"/>
      <c r="D3" s="115"/>
      <c r="E3" s="115"/>
      <c r="F3" s="42"/>
      <c r="G3" s="116"/>
      <c r="H3" s="482" t="s">
        <v>169</v>
      </c>
      <c r="I3" s="482"/>
      <c r="J3" s="482"/>
      <c r="K3" s="116">
        <f>'Step 2 - Annual Cash Budget'!B3</f>
        <v>0</v>
      </c>
      <c r="L3" s="117" t="s">
        <v>15</v>
      </c>
      <c r="M3" s="173">
        <f>'Step 2 - Annual Cash Budget'!G3</f>
        <v>0</v>
      </c>
      <c r="N3" s="118" t="s">
        <v>16</v>
      </c>
      <c r="O3" s="325">
        <f>'Step 2 - Annual Cash Budget'!I3</f>
        <v>0</v>
      </c>
      <c r="P3" s="119" t="s">
        <v>17</v>
      </c>
      <c r="Q3" s="120">
        <f>IF(B3=0,"",B3/I3)</f>
      </c>
      <c r="R3" s="121">
        <f>IF(K3=0,"",K3/M3)</f>
      </c>
      <c r="S3" s="119" t="s">
        <v>18</v>
      </c>
      <c r="T3" s="326">
        <f>IF(K3=0,"",K3/O3)</f>
      </c>
      <c r="U3" s="119" t="s">
        <v>19</v>
      </c>
      <c r="V3" s="327">
        <f>IF(M3=0,"",M3/O3)</f>
      </c>
      <c r="W3" s="119" t="s">
        <v>20</v>
      </c>
      <c r="X3" s="122"/>
    </row>
    <row r="4" spans="1:25" s="14" customFormat="1" ht="8.25" customHeight="1">
      <c r="A4" s="375"/>
      <c r="B4" s="375"/>
      <c r="C4" s="375"/>
      <c r="D4" s="375"/>
      <c r="E4" s="375"/>
      <c r="F4" s="375"/>
      <c r="G4" s="375"/>
      <c r="H4" s="375"/>
      <c r="I4" s="375"/>
      <c r="J4" s="375"/>
      <c r="K4" s="375"/>
      <c r="L4" s="375"/>
      <c r="M4" s="375"/>
      <c r="N4" s="375"/>
      <c r="O4" s="375"/>
      <c r="P4" s="375"/>
      <c r="Q4" s="375"/>
      <c r="R4" s="375"/>
      <c r="S4" s="375"/>
      <c r="Y4" s="123"/>
    </row>
    <row r="5" spans="1:25" ht="15" customHeight="1">
      <c r="A5" s="493" t="s">
        <v>170</v>
      </c>
      <c r="B5" s="494"/>
      <c r="C5" s="494"/>
      <c r="D5" s="494"/>
      <c r="E5" s="494"/>
      <c r="F5" s="494"/>
      <c r="G5" s="494"/>
      <c r="H5" s="494"/>
      <c r="I5" s="494"/>
      <c r="J5" s="495"/>
      <c r="K5" s="124" t="s">
        <v>171</v>
      </c>
      <c r="L5" s="490" t="s">
        <v>172</v>
      </c>
      <c r="M5" s="87" t="s">
        <v>147</v>
      </c>
      <c r="N5" s="88" t="s">
        <v>148</v>
      </c>
      <c r="O5" s="88" t="s">
        <v>149</v>
      </c>
      <c r="P5" s="88" t="s">
        <v>150</v>
      </c>
      <c r="Q5" s="88" t="s">
        <v>151</v>
      </c>
      <c r="R5" s="88" t="s">
        <v>152</v>
      </c>
      <c r="S5" s="88" t="s">
        <v>153</v>
      </c>
      <c r="T5" s="88" t="s">
        <v>154</v>
      </c>
      <c r="U5" s="88" t="s">
        <v>155</v>
      </c>
      <c r="V5" s="89" t="s">
        <v>156</v>
      </c>
      <c r="W5" s="88" t="s">
        <v>157</v>
      </c>
      <c r="X5" s="89" t="s">
        <v>158</v>
      </c>
      <c r="Y5" s="483" t="s">
        <v>61</v>
      </c>
    </row>
    <row r="6" spans="1:25" s="76" customFormat="1" ht="15" customHeight="1">
      <c r="A6" s="496"/>
      <c r="B6" s="497"/>
      <c r="C6" s="497"/>
      <c r="D6" s="497"/>
      <c r="E6" s="497"/>
      <c r="F6" s="497"/>
      <c r="G6" s="497"/>
      <c r="H6" s="497"/>
      <c r="I6" s="497"/>
      <c r="J6" s="498"/>
      <c r="K6" s="125" t="s">
        <v>173</v>
      </c>
      <c r="L6" s="491"/>
      <c r="M6" s="125" t="s">
        <v>173</v>
      </c>
      <c r="N6" s="125" t="s">
        <v>173</v>
      </c>
      <c r="O6" s="125" t="s">
        <v>173</v>
      </c>
      <c r="P6" s="125" t="s">
        <v>173</v>
      </c>
      <c r="Q6" s="125" t="s">
        <v>173</v>
      </c>
      <c r="R6" s="125" t="s">
        <v>173</v>
      </c>
      <c r="S6" s="125" t="s">
        <v>173</v>
      </c>
      <c r="T6" s="125" t="s">
        <v>173</v>
      </c>
      <c r="U6" s="125" t="s">
        <v>173</v>
      </c>
      <c r="V6" s="125" t="s">
        <v>173</v>
      </c>
      <c r="W6" s="125" t="s">
        <v>173</v>
      </c>
      <c r="X6" s="125" t="s">
        <v>173</v>
      </c>
      <c r="Y6" s="484"/>
    </row>
    <row r="7" spans="1:25" ht="15" customHeight="1">
      <c r="A7" s="90" t="s">
        <v>3</v>
      </c>
      <c r="B7" s="126"/>
      <c r="C7" s="126"/>
      <c r="D7" s="126"/>
      <c r="E7" s="126" t="str">
        <f>'Step 2 - Annual Cash Budget'!$E$6</f>
        <v>Share of milk cheque received</v>
      </c>
      <c r="F7" s="126"/>
      <c r="G7" s="126"/>
      <c r="H7" s="126"/>
      <c r="I7" s="126"/>
      <c r="J7" s="324">
        <f>'Step 1 - Milk Income'!C8</f>
        <v>1</v>
      </c>
      <c r="K7" s="41"/>
      <c r="L7" s="132"/>
      <c r="M7" s="127"/>
      <c r="N7" s="127"/>
      <c r="O7" s="127"/>
      <c r="P7" s="127"/>
      <c r="Q7" s="127"/>
      <c r="R7" s="127"/>
      <c r="S7" s="127"/>
      <c r="T7" s="127"/>
      <c r="U7" s="127"/>
      <c r="V7" s="127"/>
      <c r="W7" s="127"/>
      <c r="X7" s="127"/>
      <c r="Y7" s="127"/>
    </row>
    <row r="8" spans="1:25" ht="15" customHeight="1">
      <c r="A8" s="485" t="s">
        <v>174</v>
      </c>
      <c r="B8" s="486"/>
      <c r="C8" s="486"/>
      <c r="D8" s="486"/>
      <c r="E8" s="487">
        <f>'Step 2 - Annual Cash Budget'!E7</f>
        <v>0</v>
      </c>
      <c r="F8" s="487"/>
      <c r="G8" s="129" t="s">
        <v>175</v>
      </c>
      <c r="H8" s="488" t="e">
        <f>'Step 2 - Annual Cash Budget'!H7</f>
        <v>#DIV/0!</v>
      </c>
      <c r="I8" s="488"/>
      <c r="J8" s="130" t="s">
        <v>27</v>
      </c>
      <c r="K8" s="155" t="e">
        <f>'Step 2 - Annual Cash Budget'!K7</f>
        <v>#DIV/0!</v>
      </c>
      <c r="L8" s="132" t="e">
        <f aca="true" t="shared" si="0" ref="L8:L14">(K8-SUM(M8:X8))</f>
        <v>#DIV/0!</v>
      </c>
      <c r="M8" s="133"/>
      <c r="N8" s="133">
        <f>'Step 1 - Milk Income'!C16</f>
        <v>0</v>
      </c>
      <c r="O8" s="133">
        <f>'Step 1 - Milk Income'!D16</f>
        <v>0</v>
      </c>
      <c r="P8" s="133">
        <f>'Step 1 - Milk Income'!E16</f>
        <v>0</v>
      </c>
      <c r="Q8" s="133">
        <f>'Step 1 - Milk Income'!F16</f>
        <v>0</v>
      </c>
      <c r="R8" s="133">
        <f>'Step 1 - Milk Income'!G16</f>
        <v>0</v>
      </c>
      <c r="S8" s="133">
        <f>'Step 1 - Milk Income'!H16</f>
        <v>0</v>
      </c>
      <c r="T8" s="133">
        <f>'Step 1 - Milk Income'!I16</f>
        <v>0</v>
      </c>
      <c r="U8" s="133">
        <f>'Step 1 - Milk Income'!J16</f>
        <v>0</v>
      </c>
      <c r="V8" s="133">
        <f>'Step 1 - Milk Income'!K16</f>
        <v>0</v>
      </c>
      <c r="W8" s="133">
        <f>'Step 1 - Milk Income'!L16</f>
        <v>0</v>
      </c>
      <c r="X8" s="133">
        <f>'Step 1 - Milk Income'!M16</f>
        <v>0</v>
      </c>
      <c r="Y8" s="128"/>
    </row>
    <row r="9" spans="1:25" ht="15" customHeight="1">
      <c r="A9" s="470" t="s">
        <v>176</v>
      </c>
      <c r="B9" s="471"/>
      <c r="C9" s="471"/>
      <c r="D9" s="471"/>
      <c r="E9" s="487">
        <f>'Step 2 - Annual Cash Budget'!E8</f>
        <v>0</v>
      </c>
      <c r="F9" s="487"/>
      <c r="G9" s="129" t="s">
        <v>177</v>
      </c>
      <c r="H9" s="488" t="e">
        <f>'Step 2 - Annual Cash Budget'!H8</f>
        <v>#DIV/0!</v>
      </c>
      <c r="I9" s="488"/>
      <c r="J9" s="134" t="s">
        <v>27</v>
      </c>
      <c r="K9" s="155" t="e">
        <f>'Step 2 - Annual Cash Budget'!K8</f>
        <v>#DIV/0!</v>
      </c>
      <c r="L9" s="132" t="e">
        <f t="shared" si="0"/>
        <v>#DIV/0!</v>
      </c>
      <c r="M9" s="135">
        <f>'Step 1 - Milk Income'!B20</f>
        <v>0</v>
      </c>
      <c r="N9" s="135">
        <f>'Step 1 - Milk Income'!C20</f>
        <v>0</v>
      </c>
      <c r="O9" s="135">
        <f>'Step 1 - Milk Income'!D20</f>
        <v>0</v>
      </c>
      <c r="P9" s="135">
        <f>'Step 1 - Milk Income'!E20</f>
        <v>0</v>
      </c>
      <c r="Q9" s="135">
        <f>'Step 1 - Milk Income'!F20</f>
        <v>0</v>
      </c>
      <c r="R9" s="135"/>
      <c r="S9" s="135"/>
      <c r="T9" s="135"/>
      <c r="U9" s="135"/>
      <c r="V9" s="135"/>
      <c r="W9" s="135"/>
      <c r="X9" s="135"/>
      <c r="Y9" s="128"/>
    </row>
    <row r="10" spans="1:25" ht="15" customHeight="1">
      <c r="A10" s="265" t="str">
        <f>'Step 1 - Milk Income'!A18</f>
        <v>Previous May production &amp; advance on last season</v>
      </c>
      <c r="B10" s="266"/>
      <c r="C10" s="266"/>
      <c r="D10" s="266"/>
      <c r="E10" s="268"/>
      <c r="F10" s="268"/>
      <c r="G10" s="136"/>
      <c r="H10" s="269"/>
      <c r="I10" s="269"/>
      <c r="J10" s="130"/>
      <c r="K10" s="131">
        <f>'Step 1 - Milk Income'!B18</f>
        <v>0</v>
      </c>
      <c r="L10" s="132">
        <f>(K10-SUM(M10:X10))</f>
        <v>0</v>
      </c>
      <c r="M10" s="135">
        <f>'Step 1 - Milk Income'!B18</f>
        <v>0</v>
      </c>
      <c r="N10" s="270"/>
      <c r="O10" s="270"/>
      <c r="P10" s="270"/>
      <c r="Q10" s="270"/>
      <c r="R10" s="270"/>
      <c r="S10" s="270"/>
      <c r="T10" s="270"/>
      <c r="U10" s="270"/>
      <c r="V10" s="270"/>
      <c r="W10" s="270"/>
      <c r="X10" s="270"/>
      <c r="Y10" s="128"/>
    </row>
    <row r="11" spans="1:25" ht="15" customHeight="1">
      <c r="A11" s="470" t="s">
        <v>190</v>
      </c>
      <c r="B11" s="471"/>
      <c r="C11" s="471"/>
      <c r="D11" s="471"/>
      <c r="E11" s="489"/>
      <c r="F11" s="489"/>
      <c r="G11" s="471"/>
      <c r="H11" s="489"/>
      <c r="I11" s="489"/>
      <c r="J11" s="476"/>
      <c r="K11" s="131">
        <f>'Step 2 - Annual Cash Budget'!K10</f>
        <v>0</v>
      </c>
      <c r="L11" s="132">
        <f t="shared" si="0"/>
        <v>0</v>
      </c>
      <c r="M11" s="137"/>
      <c r="N11" s="137"/>
      <c r="O11" s="137"/>
      <c r="P11" s="137"/>
      <c r="Q11" s="137"/>
      <c r="R11" s="137"/>
      <c r="S11" s="137"/>
      <c r="T11" s="137"/>
      <c r="U11" s="137"/>
      <c r="V11" s="137"/>
      <c r="W11" s="137"/>
      <c r="X11" s="137"/>
      <c r="Y11" s="128"/>
    </row>
    <row r="12" spans="1:25" ht="15" customHeight="1">
      <c r="A12" s="393" t="s">
        <v>246</v>
      </c>
      <c r="B12" s="394"/>
      <c r="C12" s="394"/>
      <c r="D12" s="394"/>
      <c r="E12" s="395"/>
      <c r="F12" s="395"/>
      <c r="G12" s="394"/>
      <c r="H12" s="395"/>
      <c r="I12" s="395"/>
      <c r="J12" s="396"/>
      <c r="K12" s="131">
        <f>'Step 2 - Annual Cash Budget'!K11</f>
        <v>0</v>
      </c>
      <c r="L12" s="132">
        <f t="shared" si="0"/>
        <v>0</v>
      </c>
      <c r="M12" s="137"/>
      <c r="N12" s="137"/>
      <c r="O12" s="137"/>
      <c r="P12" s="137"/>
      <c r="Q12" s="137"/>
      <c r="R12" s="137"/>
      <c r="S12" s="137"/>
      <c r="T12" s="137"/>
      <c r="U12" s="137"/>
      <c r="V12" s="137"/>
      <c r="W12" s="137"/>
      <c r="X12" s="137"/>
      <c r="Y12" s="128"/>
    </row>
    <row r="13" spans="1:25" ht="15" customHeight="1">
      <c r="A13" s="393" t="s">
        <v>247</v>
      </c>
      <c r="B13" s="394"/>
      <c r="C13" s="394"/>
      <c r="D13" s="394"/>
      <c r="E13" s="395"/>
      <c r="F13" s="395"/>
      <c r="G13" s="394"/>
      <c r="H13" s="395"/>
      <c r="I13" s="395"/>
      <c r="J13" s="396"/>
      <c r="K13" s="131">
        <f>'Step 2 - Annual Cash Budget'!K12</f>
        <v>0</v>
      </c>
      <c r="L13" s="132">
        <f t="shared" si="0"/>
        <v>0</v>
      </c>
      <c r="M13" s="137"/>
      <c r="N13" s="137"/>
      <c r="O13" s="137"/>
      <c r="P13" s="137"/>
      <c r="Q13" s="137"/>
      <c r="R13" s="137"/>
      <c r="S13" s="137"/>
      <c r="T13" s="137"/>
      <c r="U13" s="137"/>
      <c r="V13" s="137"/>
      <c r="W13" s="137"/>
      <c r="X13" s="137"/>
      <c r="Y13" s="128"/>
    </row>
    <row r="14" spans="1:25" ht="15" customHeight="1">
      <c r="A14" s="478" t="s">
        <v>4</v>
      </c>
      <c r="B14" s="479"/>
      <c r="C14" s="479"/>
      <c r="D14" s="479"/>
      <c r="E14" s="479"/>
      <c r="F14" s="479"/>
      <c r="G14" s="479"/>
      <c r="H14" s="479"/>
      <c r="I14" s="479"/>
      <c r="J14" s="479"/>
      <c r="K14" s="138" t="e">
        <f>SUM(K8:K13)</f>
        <v>#DIV/0!</v>
      </c>
      <c r="L14" s="139" t="e">
        <f t="shared" si="0"/>
        <v>#DIV/0!</v>
      </c>
      <c r="M14" s="138">
        <f aca="true" t="shared" si="1" ref="M14:X14">SUM(M8:M13)</f>
        <v>0</v>
      </c>
      <c r="N14" s="138">
        <f t="shared" si="1"/>
        <v>0</v>
      </c>
      <c r="O14" s="138">
        <f t="shared" si="1"/>
        <v>0</v>
      </c>
      <c r="P14" s="138">
        <f t="shared" si="1"/>
        <v>0</v>
      </c>
      <c r="Q14" s="138">
        <f t="shared" si="1"/>
        <v>0</v>
      </c>
      <c r="R14" s="138">
        <f t="shared" si="1"/>
        <v>0</v>
      </c>
      <c r="S14" s="138">
        <f t="shared" si="1"/>
        <v>0</v>
      </c>
      <c r="T14" s="138">
        <f t="shared" si="1"/>
        <v>0</v>
      </c>
      <c r="U14" s="138">
        <f t="shared" si="1"/>
        <v>0</v>
      </c>
      <c r="V14" s="138">
        <f t="shared" si="1"/>
        <v>0</v>
      </c>
      <c r="W14" s="138">
        <f t="shared" si="1"/>
        <v>0</v>
      </c>
      <c r="X14" s="138">
        <f t="shared" si="1"/>
        <v>0</v>
      </c>
      <c r="Y14" s="128"/>
    </row>
    <row r="15" spans="1:25" ht="15" customHeight="1">
      <c r="A15" s="393" t="s">
        <v>245</v>
      </c>
      <c r="B15" s="394"/>
      <c r="C15" s="394"/>
      <c r="D15" s="394"/>
      <c r="E15" s="395"/>
      <c r="F15" s="395"/>
      <c r="G15" s="394"/>
      <c r="H15" s="395"/>
      <c r="I15" s="395"/>
      <c r="J15" s="396"/>
      <c r="K15" s="131">
        <f>'Step 2 - Annual Cash Budget'!K14</f>
        <v>0</v>
      </c>
      <c r="L15" s="140">
        <f>(K15-SUM(M15:X15))</f>
        <v>0</v>
      </c>
      <c r="M15" s="141"/>
      <c r="N15" s="141"/>
      <c r="O15" s="141"/>
      <c r="P15" s="141"/>
      <c r="Q15" s="141"/>
      <c r="R15" s="141"/>
      <c r="S15" s="141"/>
      <c r="T15" s="141"/>
      <c r="U15" s="141"/>
      <c r="V15" s="141"/>
      <c r="W15" s="141"/>
      <c r="X15" s="141"/>
      <c r="Y15" s="128"/>
    </row>
    <row r="16" spans="1:25" ht="15" customHeight="1">
      <c r="A16" s="393" t="s">
        <v>248</v>
      </c>
      <c r="B16" s="394"/>
      <c r="C16" s="394"/>
      <c r="D16" s="394"/>
      <c r="E16" s="395"/>
      <c r="F16" s="395"/>
      <c r="G16" s="394"/>
      <c r="H16" s="395"/>
      <c r="I16" s="395"/>
      <c r="J16" s="396"/>
      <c r="K16" s="131">
        <f>'Step 2 - Annual Cash Budget'!K15</f>
        <v>0</v>
      </c>
      <c r="L16" s="140">
        <f>(K16-SUM(M16:X16))</f>
        <v>0</v>
      </c>
      <c r="M16" s="141"/>
      <c r="N16" s="141"/>
      <c r="O16" s="141"/>
      <c r="P16" s="141"/>
      <c r="Q16" s="141"/>
      <c r="R16" s="141"/>
      <c r="S16" s="141"/>
      <c r="T16" s="141"/>
      <c r="U16" s="141"/>
      <c r="V16" s="141"/>
      <c r="W16" s="141"/>
      <c r="X16" s="141"/>
      <c r="Y16" s="128"/>
    </row>
    <row r="17" spans="1:25" ht="15" customHeight="1">
      <c r="A17" s="470" t="s">
        <v>178</v>
      </c>
      <c r="B17" s="471"/>
      <c r="C17" s="471"/>
      <c r="D17" s="471"/>
      <c r="E17" s="471"/>
      <c r="F17" s="471"/>
      <c r="G17" s="471"/>
      <c r="H17" s="471"/>
      <c r="I17" s="471"/>
      <c r="J17" s="205">
        <v>0.15</v>
      </c>
      <c r="K17" s="142">
        <f>SUM(M17:X17)</f>
        <v>0</v>
      </c>
      <c r="L17" s="140"/>
      <c r="M17" s="143">
        <f aca="true" t="shared" si="2" ref="M17:X17">(SUM(M8:M9)+SUM(M10:M12)+M15)*$J$17</f>
        <v>0</v>
      </c>
      <c r="N17" s="143">
        <f t="shared" si="2"/>
        <v>0</v>
      </c>
      <c r="O17" s="143">
        <f t="shared" si="2"/>
        <v>0</v>
      </c>
      <c r="P17" s="143">
        <f t="shared" si="2"/>
        <v>0</v>
      </c>
      <c r="Q17" s="143">
        <f t="shared" si="2"/>
        <v>0</v>
      </c>
      <c r="R17" s="143">
        <f t="shared" si="2"/>
        <v>0</v>
      </c>
      <c r="S17" s="143">
        <f t="shared" si="2"/>
        <v>0</v>
      </c>
      <c r="T17" s="143">
        <f t="shared" si="2"/>
        <v>0</v>
      </c>
      <c r="U17" s="143">
        <f t="shared" si="2"/>
        <v>0</v>
      </c>
      <c r="V17" s="143">
        <f t="shared" si="2"/>
        <v>0</v>
      </c>
      <c r="W17" s="143">
        <f t="shared" si="2"/>
        <v>0</v>
      </c>
      <c r="X17" s="143">
        <f t="shared" si="2"/>
        <v>0</v>
      </c>
      <c r="Y17" s="128"/>
    </row>
    <row r="18" spans="1:25" ht="15" customHeight="1">
      <c r="A18" s="478" t="s">
        <v>5</v>
      </c>
      <c r="B18" s="479"/>
      <c r="C18" s="479"/>
      <c r="D18" s="479"/>
      <c r="E18" s="479"/>
      <c r="F18" s="479"/>
      <c r="G18" s="479"/>
      <c r="H18" s="479"/>
      <c r="I18" s="479"/>
      <c r="J18" s="479"/>
      <c r="K18" s="144" t="e">
        <f>SUM(K14:K17)</f>
        <v>#DIV/0!</v>
      </c>
      <c r="L18" s="145" t="e">
        <f>(K18-SUM(M18:X18))</f>
        <v>#DIV/0!</v>
      </c>
      <c r="M18" s="138">
        <f>SUM(M14:M17)</f>
        <v>0</v>
      </c>
      <c r="N18" s="138">
        <f aca="true" t="shared" si="3" ref="N18:X18">SUM(N14:N17)</f>
        <v>0</v>
      </c>
      <c r="O18" s="138">
        <f t="shared" si="3"/>
        <v>0</v>
      </c>
      <c r="P18" s="138">
        <f t="shared" si="3"/>
        <v>0</v>
      </c>
      <c r="Q18" s="138">
        <f t="shared" si="3"/>
        <v>0</v>
      </c>
      <c r="R18" s="138">
        <f t="shared" si="3"/>
        <v>0</v>
      </c>
      <c r="S18" s="138">
        <f t="shared" si="3"/>
        <v>0</v>
      </c>
      <c r="T18" s="138">
        <f t="shared" si="3"/>
        <v>0</v>
      </c>
      <c r="U18" s="138">
        <f t="shared" si="3"/>
        <v>0</v>
      </c>
      <c r="V18" s="138">
        <f t="shared" si="3"/>
        <v>0</v>
      </c>
      <c r="W18" s="138">
        <f t="shared" si="3"/>
        <v>0</v>
      </c>
      <c r="X18" s="138">
        <f t="shared" si="3"/>
        <v>0</v>
      </c>
      <c r="Y18" s="128"/>
    </row>
    <row r="19" spans="1:25" s="14" customFormat="1" ht="8.25" customHeight="1">
      <c r="A19" s="146"/>
      <c r="B19" s="146"/>
      <c r="C19" s="146"/>
      <c r="D19" s="146"/>
      <c r="E19" s="146"/>
      <c r="F19" s="146"/>
      <c r="G19" s="146"/>
      <c r="H19" s="146"/>
      <c r="I19" s="146"/>
      <c r="J19" s="146"/>
      <c r="K19" s="147"/>
      <c r="L19" s="147"/>
      <c r="M19" s="147"/>
      <c r="N19" s="147"/>
      <c r="O19" s="147"/>
      <c r="P19" s="147"/>
      <c r="Q19" s="147"/>
      <c r="R19" s="147"/>
      <c r="S19" s="147"/>
      <c r="T19" s="147"/>
      <c r="U19" s="147"/>
      <c r="V19" s="147"/>
      <c r="W19" s="147"/>
      <c r="X19" s="147"/>
      <c r="Y19" s="206"/>
    </row>
    <row r="20" spans="1:25" s="168" customFormat="1" ht="18" customHeight="1">
      <c r="A20" s="480" t="s">
        <v>179</v>
      </c>
      <c r="B20" s="480"/>
      <c r="C20" s="480"/>
      <c r="D20" s="480"/>
      <c r="E20" s="480"/>
      <c r="F20" s="480"/>
      <c r="G20" s="480"/>
      <c r="H20" s="480"/>
      <c r="I20" s="480"/>
      <c r="J20" s="480"/>
      <c r="K20" s="148"/>
      <c r="L20" s="149"/>
      <c r="M20" s="150"/>
      <c r="N20" s="150"/>
      <c r="O20" s="150"/>
      <c r="P20" s="150"/>
      <c r="Q20" s="150"/>
      <c r="R20" s="150"/>
      <c r="S20" s="150"/>
      <c r="T20" s="150"/>
      <c r="U20" s="150"/>
      <c r="V20" s="150"/>
      <c r="W20" s="150"/>
      <c r="X20" s="151"/>
      <c r="Y20" s="128"/>
    </row>
    <row r="21" spans="1:25" ht="15" customHeight="1">
      <c r="A21" s="468" t="str">
        <f>'Step 2 - Annual Cash Budget'!A19</f>
        <v>Wages</v>
      </c>
      <c r="B21" s="468"/>
      <c r="C21" s="468"/>
      <c r="D21" s="469"/>
      <c r="E21" s="469"/>
      <c r="F21" s="469"/>
      <c r="G21" s="469"/>
      <c r="H21" s="469"/>
      <c r="I21" s="469"/>
      <c r="J21" s="469"/>
      <c r="K21" s="131">
        <f>'Step 2 - Annual Cash Budget'!K19</f>
        <v>0</v>
      </c>
      <c r="L21" s="132">
        <f>(K21-SUM(M21:X21))</f>
        <v>0</v>
      </c>
      <c r="M21" s="131"/>
      <c r="N21" s="131"/>
      <c r="O21" s="131"/>
      <c r="P21" s="131"/>
      <c r="Q21" s="131"/>
      <c r="R21" s="152"/>
      <c r="S21" s="131"/>
      <c r="T21" s="137"/>
      <c r="U21" s="137"/>
      <c r="V21" s="137"/>
      <c r="W21" s="137"/>
      <c r="X21" s="137"/>
      <c r="Y21" s="128"/>
    </row>
    <row r="22" spans="1:25" ht="15" customHeight="1">
      <c r="A22" s="468" t="str">
        <f>'Step 2 - Annual Cash Budget'!A20</f>
        <v>Animal health</v>
      </c>
      <c r="B22" s="468"/>
      <c r="C22" s="468"/>
      <c r="D22" s="469"/>
      <c r="E22" s="469"/>
      <c r="F22" s="469"/>
      <c r="G22" s="469"/>
      <c r="H22" s="469"/>
      <c r="I22" s="469"/>
      <c r="J22" s="469"/>
      <c r="K22" s="131">
        <f>'Step 2 - Annual Cash Budget'!K20</f>
        <v>0</v>
      </c>
      <c r="L22" s="132">
        <f aca="true" t="shared" si="4" ref="L22:L51">(K22-SUM(M22:X22))</f>
        <v>0</v>
      </c>
      <c r="M22" s="131"/>
      <c r="N22" s="131"/>
      <c r="O22" s="137"/>
      <c r="P22" s="137"/>
      <c r="Q22" s="137"/>
      <c r="R22" s="152"/>
      <c r="S22" s="131"/>
      <c r="T22" s="137"/>
      <c r="U22" s="137"/>
      <c r="V22" s="137"/>
      <c r="W22" s="137"/>
      <c r="X22" s="137"/>
      <c r="Y22" s="128"/>
    </row>
    <row r="23" spans="1:25" ht="15" customHeight="1">
      <c r="A23" s="468" t="str">
        <f>'Step 2 - Annual Cash Budget'!A21</f>
        <v>Breeding and herd improvement</v>
      </c>
      <c r="B23" s="468"/>
      <c r="C23" s="468"/>
      <c r="D23" s="469"/>
      <c r="E23" s="469"/>
      <c r="F23" s="469"/>
      <c r="G23" s="469"/>
      <c r="H23" s="469"/>
      <c r="I23" s="469"/>
      <c r="J23" s="469"/>
      <c r="K23" s="131">
        <f>'Step 2 - Annual Cash Budget'!K21</f>
        <v>0</v>
      </c>
      <c r="L23" s="132">
        <f t="shared" si="4"/>
        <v>0</v>
      </c>
      <c r="M23" s="131"/>
      <c r="N23" s="131"/>
      <c r="O23" s="137"/>
      <c r="P23" s="137"/>
      <c r="Q23" s="137"/>
      <c r="R23" s="152"/>
      <c r="S23" s="131"/>
      <c r="T23" s="137"/>
      <c r="U23" s="137"/>
      <c r="V23" s="137"/>
      <c r="W23" s="137"/>
      <c r="X23" s="137"/>
      <c r="Y23" s="128"/>
    </row>
    <row r="24" spans="1:25" ht="15" customHeight="1">
      <c r="A24" s="468" t="str">
        <f>'Step 2 - Annual Cash Budget'!A22</f>
        <v>Farm dairy</v>
      </c>
      <c r="B24" s="468"/>
      <c r="C24" s="468"/>
      <c r="D24" s="469"/>
      <c r="E24" s="469"/>
      <c r="F24" s="469"/>
      <c r="G24" s="469"/>
      <c r="H24" s="469"/>
      <c r="I24" s="469"/>
      <c r="J24" s="469"/>
      <c r="K24" s="131">
        <f>'Step 2 - Annual Cash Budget'!K22</f>
        <v>0</v>
      </c>
      <c r="L24" s="132">
        <f t="shared" si="4"/>
        <v>0</v>
      </c>
      <c r="M24" s="131"/>
      <c r="N24" s="131"/>
      <c r="O24" s="137"/>
      <c r="P24" s="137"/>
      <c r="Q24" s="137"/>
      <c r="R24" s="152"/>
      <c r="S24" s="131"/>
      <c r="T24" s="137"/>
      <c r="U24" s="137"/>
      <c r="V24" s="137"/>
      <c r="W24" s="137"/>
      <c r="X24" s="137"/>
      <c r="Y24" s="128"/>
    </row>
    <row r="25" spans="1:25" ht="15" customHeight="1">
      <c r="A25" s="468" t="str">
        <f>'Step 2 - Annual Cash Budget'!A23</f>
        <v>Electricity (farm dairy, water supply)</v>
      </c>
      <c r="B25" s="468"/>
      <c r="C25" s="468"/>
      <c r="D25" s="469"/>
      <c r="E25" s="469"/>
      <c r="F25" s="469"/>
      <c r="G25" s="469"/>
      <c r="H25" s="469"/>
      <c r="I25" s="469"/>
      <c r="J25" s="469"/>
      <c r="K25" s="131">
        <f>'Step 2 - Annual Cash Budget'!K23</f>
        <v>0</v>
      </c>
      <c r="L25" s="132">
        <f t="shared" si="4"/>
        <v>0</v>
      </c>
      <c r="M25" s="131"/>
      <c r="N25" s="131"/>
      <c r="O25" s="137"/>
      <c r="P25" s="137"/>
      <c r="Q25" s="137"/>
      <c r="R25" s="137"/>
      <c r="S25" s="131"/>
      <c r="T25" s="137"/>
      <c r="U25" s="137"/>
      <c r="V25" s="137"/>
      <c r="W25" s="137"/>
      <c r="X25" s="137"/>
      <c r="Y25" s="128"/>
    </row>
    <row r="26" spans="1:25" ht="15" customHeight="1">
      <c r="A26" s="468" t="str">
        <f>'Step 2 - Annual Cash Budget'!A24</f>
        <v>Supplements made (incl. Contractors)</v>
      </c>
      <c r="B26" s="468"/>
      <c r="C26" s="468"/>
      <c r="D26" s="469"/>
      <c r="E26" s="469"/>
      <c r="F26" s="469"/>
      <c r="G26" s="469"/>
      <c r="H26" s="469"/>
      <c r="I26" s="469"/>
      <c r="J26" s="469"/>
      <c r="K26" s="131">
        <f>'Step 2 - Annual Cash Budget'!K24</f>
        <v>0</v>
      </c>
      <c r="L26" s="132">
        <f t="shared" si="4"/>
        <v>0</v>
      </c>
      <c r="M26" s="131"/>
      <c r="N26" s="131"/>
      <c r="O26" s="137"/>
      <c r="P26" s="137"/>
      <c r="Q26" s="137"/>
      <c r="R26" s="152"/>
      <c r="S26" s="131"/>
      <c r="T26" s="137"/>
      <c r="U26" s="137"/>
      <c r="V26" s="137"/>
      <c r="W26" s="137"/>
      <c r="X26" s="137"/>
      <c r="Y26" s="128"/>
    </row>
    <row r="27" spans="1:25" ht="15" customHeight="1">
      <c r="A27" s="468" t="str">
        <f>'Step 2 - Annual Cash Budget'!A25</f>
        <v>Supplements purchased</v>
      </c>
      <c r="B27" s="468"/>
      <c r="C27" s="468"/>
      <c r="D27" s="469"/>
      <c r="E27" s="469"/>
      <c r="F27" s="469"/>
      <c r="G27" s="469"/>
      <c r="H27" s="469"/>
      <c r="I27" s="469"/>
      <c r="J27" s="469"/>
      <c r="K27" s="131">
        <f>'Step 2 - Annual Cash Budget'!K25</f>
        <v>0</v>
      </c>
      <c r="L27" s="132">
        <f t="shared" si="4"/>
        <v>0</v>
      </c>
      <c r="M27" s="131"/>
      <c r="N27" s="131"/>
      <c r="O27" s="137"/>
      <c r="P27" s="137"/>
      <c r="Q27" s="137"/>
      <c r="R27" s="152"/>
      <c r="S27" s="131"/>
      <c r="T27" s="137"/>
      <c r="U27" s="137"/>
      <c r="V27" s="137"/>
      <c r="W27" s="137"/>
      <c r="X27" s="137"/>
      <c r="Y27" s="128"/>
    </row>
    <row r="28" spans="1:25" ht="15" customHeight="1">
      <c r="A28" s="468" t="str">
        <f>'Step 2 - Annual Cash Budget'!A26</f>
        <v>Young and dry stock grazing</v>
      </c>
      <c r="B28" s="468"/>
      <c r="C28" s="468"/>
      <c r="D28" s="469"/>
      <c r="E28" s="469"/>
      <c r="F28" s="469"/>
      <c r="G28" s="469"/>
      <c r="H28" s="469"/>
      <c r="I28" s="469"/>
      <c r="J28" s="469"/>
      <c r="K28" s="131">
        <f>'Step 2 - Annual Cash Budget'!K26</f>
        <v>0</v>
      </c>
      <c r="L28" s="132">
        <f t="shared" si="4"/>
        <v>0</v>
      </c>
      <c r="M28" s="131"/>
      <c r="N28" s="131"/>
      <c r="O28" s="137"/>
      <c r="P28" s="137"/>
      <c r="Q28" s="137"/>
      <c r="R28" s="137"/>
      <c r="S28" s="131"/>
      <c r="T28" s="131"/>
      <c r="U28" s="131"/>
      <c r="V28" s="131"/>
      <c r="W28" s="131"/>
      <c r="X28" s="131"/>
      <c r="Y28" s="128"/>
    </row>
    <row r="29" spans="1:25" ht="15" customHeight="1">
      <c r="A29" s="468" t="str">
        <f>'Step 2 - Annual Cash Budget'!A27</f>
        <v>Winter cow grazing</v>
      </c>
      <c r="B29" s="468"/>
      <c r="C29" s="468"/>
      <c r="D29" s="469"/>
      <c r="E29" s="469"/>
      <c r="F29" s="469"/>
      <c r="G29" s="469"/>
      <c r="H29" s="469"/>
      <c r="I29" s="469"/>
      <c r="J29" s="469"/>
      <c r="K29" s="131">
        <f>'Step 2 - Annual Cash Budget'!K27</f>
        <v>0</v>
      </c>
      <c r="L29" s="132">
        <f t="shared" si="4"/>
        <v>0</v>
      </c>
      <c r="M29" s="131"/>
      <c r="N29" s="131"/>
      <c r="O29" s="137"/>
      <c r="P29" s="137"/>
      <c r="Q29" s="137"/>
      <c r="R29" s="152"/>
      <c r="S29" s="131"/>
      <c r="T29" s="137"/>
      <c r="U29" s="137"/>
      <c r="V29" s="137"/>
      <c r="W29" s="137"/>
      <c r="X29" s="137"/>
      <c r="Y29" s="128"/>
    </row>
    <row r="30" spans="1:25" ht="15" customHeight="1">
      <c r="A30" s="468" t="str">
        <f>'Step 2 - Annual Cash Budget'!A28</f>
        <v>Run-off lease</v>
      </c>
      <c r="B30" s="468"/>
      <c r="C30" s="468"/>
      <c r="D30" s="469"/>
      <c r="E30" s="469"/>
      <c r="F30" s="469"/>
      <c r="G30" s="469"/>
      <c r="H30" s="469"/>
      <c r="I30" s="469"/>
      <c r="J30" s="469"/>
      <c r="K30" s="131">
        <f>'Step 2 - Annual Cash Budget'!K28</f>
        <v>0</v>
      </c>
      <c r="L30" s="132">
        <f t="shared" si="4"/>
        <v>0</v>
      </c>
      <c r="M30" s="131"/>
      <c r="N30" s="131"/>
      <c r="O30" s="137"/>
      <c r="P30" s="137"/>
      <c r="Q30" s="137"/>
      <c r="R30" s="152"/>
      <c r="S30" s="131"/>
      <c r="T30" s="137"/>
      <c r="U30" s="137"/>
      <c r="V30" s="137"/>
      <c r="W30" s="137"/>
      <c r="X30" s="137"/>
      <c r="Y30" s="128"/>
    </row>
    <row r="31" spans="1:25" ht="15" customHeight="1">
      <c r="A31" s="468" t="str">
        <f>'Step 2 - Annual Cash Budget'!A29</f>
        <v>Fertiliser (incl. N)</v>
      </c>
      <c r="B31" s="468"/>
      <c r="C31" s="468"/>
      <c r="D31" s="469"/>
      <c r="E31" s="469"/>
      <c r="F31" s="469"/>
      <c r="G31" s="469"/>
      <c r="H31" s="469"/>
      <c r="I31" s="469"/>
      <c r="J31" s="469"/>
      <c r="K31" s="131">
        <f>'Step 2 - Annual Cash Budget'!K29</f>
        <v>0</v>
      </c>
      <c r="L31" s="132">
        <f t="shared" si="4"/>
        <v>0</v>
      </c>
      <c r="M31" s="131"/>
      <c r="N31" s="131"/>
      <c r="O31" s="137"/>
      <c r="P31" s="137"/>
      <c r="Q31" s="137"/>
      <c r="R31" s="152"/>
      <c r="S31" s="131"/>
      <c r="T31" s="137"/>
      <c r="U31" s="137"/>
      <c r="V31" s="137"/>
      <c r="W31" s="137"/>
      <c r="X31" s="137"/>
      <c r="Y31" s="128"/>
    </row>
    <row r="32" spans="1:25" ht="15" customHeight="1">
      <c r="A32" s="468" t="str">
        <f>'Step 2 - Annual Cash Budget'!A30</f>
        <v>Irrigation</v>
      </c>
      <c r="B32" s="468"/>
      <c r="C32" s="468"/>
      <c r="D32" s="469"/>
      <c r="E32" s="469"/>
      <c r="F32" s="469"/>
      <c r="G32" s="469"/>
      <c r="H32" s="469"/>
      <c r="I32" s="469"/>
      <c r="J32" s="469"/>
      <c r="K32" s="131">
        <f>'Step 2 - Annual Cash Budget'!K30</f>
        <v>0</v>
      </c>
      <c r="L32" s="132">
        <f t="shared" si="4"/>
        <v>0</v>
      </c>
      <c r="M32" s="131"/>
      <c r="N32" s="131"/>
      <c r="O32" s="137"/>
      <c r="P32" s="137"/>
      <c r="Q32" s="137"/>
      <c r="R32" s="152"/>
      <c r="S32" s="131"/>
      <c r="T32" s="137"/>
      <c r="U32" s="137"/>
      <c r="V32" s="137"/>
      <c r="W32" s="137"/>
      <c r="X32" s="137"/>
      <c r="Y32" s="128"/>
    </row>
    <row r="33" spans="1:25" ht="15" customHeight="1">
      <c r="A33" s="468" t="str">
        <f>'Step 2 - Annual Cash Budget'!A31</f>
        <v>Regrassing and cropping</v>
      </c>
      <c r="B33" s="468"/>
      <c r="C33" s="468"/>
      <c r="D33" s="469"/>
      <c r="E33" s="469"/>
      <c r="F33" s="469"/>
      <c r="G33" s="469"/>
      <c r="H33" s="469"/>
      <c r="I33" s="469"/>
      <c r="J33" s="469"/>
      <c r="K33" s="131">
        <f>'Step 2 - Annual Cash Budget'!K31</f>
        <v>0</v>
      </c>
      <c r="L33" s="132">
        <f t="shared" si="4"/>
        <v>0</v>
      </c>
      <c r="M33" s="131"/>
      <c r="N33" s="131"/>
      <c r="O33" s="137"/>
      <c r="P33" s="137"/>
      <c r="Q33" s="137"/>
      <c r="R33" s="152"/>
      <c r="S33" s="131"/>
      <c r="T33" s="137"/>
      <c r="U33" s="137"/>
      <c r="V33" s="137"/>
      <c r="W33" s="137"/>
      <c r="X33" s="137"/>
      <c r="Y33" s="128"/>
    </row>
    <row r="34" spans="1:25" ht="15" customHeight="1">
      <c r="A34" s="468" t="str">
        <f>'Step 2 - Annual Cash Budget'!A32</f>
        <v>Weed and pest</v>
      </c>
      <c r="B34" s="468"/>
      <c r="C34" s="468"/>
      <c r="D34" s="469"/>
      <c r="E34" s="469"/>
      <c r="F34" s="469"/>
      <c r="G34" s="469"/>
      <c r="H34" s="469"/>
      <c r="I34" s="469"/>
      <c r="J34" s="469"/>
      <c r="K34" s="131">
        <f>'Step 2 - Annual Cash Budget'!K32</f>
        <v>0</v>
      </c>
      <c r="L34" s="132">
        <f t="shared" si="4"/>
        <v>0</v>
      </c>
      <c r="M34" s="131"/>
      <c r="N34" s="131"/>
      <c r="O34" s="137"/>
      <c r="P34" s="137"/>
      <c r="Q34" s="137"/>
      <c r="R34" s="152"/>
      <c r="S34" s="131"/>
      <c r="T34" s="137"/>
      <c r="U34" s="137"/>
      <c r="V34" s="137"/>
      <c r="W34" s="137"/>
      <c r="X34" s="137"/>
      <c r="Y34" s="128"/>
    </row>
    <row r="35" spans="1:25" ht="15" customHeight="1">
      <c r="A35" s="468" t="str">
        <f>'Step 2 - Annual Cash Budget'!A33</f>
        <v>Vehicles and fuel</v>
      </c>
      <c r="B35" s="468"/>
      <c r="C35" s="468"/>
      <c r="D35" s="469"/>
      <c r="E35" s="469"/>
      <c r="F35" s="469"/>
      <c r="G35" s="469"/>
      <c r="H35" s="469"/>
      <c r="I35" s="469"/>
      <c r="J35" s="469"/>
      <c r="K35" s="131">
        <f>'Step 2 - Annual Cash Budget'!K33</f>
        <v>0</v>
      </c>
      <c r="L35" s="132">
        <f t="shared" si="4"/>
        <v>0</v>
      </c>
      <c r="M35" s="131"/>
      <c r="N35" s="131"/>
      <c r="O35" s="131"/>
      <c r="P35" s="131"/>
      <c r="Q35" s="131"/>
      <c r="R35" s="131"/>
      <c r="S35" s="131"/>
      <c r="T35" s="131"/>
      <c r="U35" s="131"/>
      <c r="V35" s="131"/>
      <c r="W35" s="131"/>
      <c r="X35" s="131"/>
      <c r="Y35" s="128"/>
    </row>
    <row r="36" spans="1:25" ht="15" customHeight="1">
      <c r="A36" s="468" t="str">
        <f>'Step 2 - Annual Cash Budget'!A34</f>
        <v>R&amp;M (land, buildings, plant, machinery)</v>
      </c>
      <c r="B36" s="468"/>
      <c r="C36" s="468"/>
      <c r="D36" s="469"/>
      <c r="E36" s="469"/>
      <c r="F36" s="469"/>
      <c r="G36" s="469"/>
      <c r="H36" s="469"/>
      <c r="I36" s="469"/>
      <c r="J36" s="469"/>
      <c r="K36" s="131">
        <f>'Step 2 - Annual Cash Budget'!K34</f>
        <v>0</v>
      </c>
      <c r="L36" s="132">
        <f t="shared" si="4"/>
        <v>0</v>
      </c>
      <c r="M36" s="131"/>
      <c r="N36" s="131"/>
      <c r="O36" s="137"/>
      <c r="P36" s="137"/>
      <c r="Q36" s="137"/>
      <c r="R36" s="137"/>
      <c r="S36" s="137"/>
      <c r="T36" s="137"/>
      <c r="U36" s="137"/>
      <c r="V36" s="137"/>
      <c r="W36" s="137"/>
      <c r="X36" s="137"/>
      <c r="Y36" s="128"/>
    </row>
    <row r="37" spans="1:25" ht="15" customHeight="1">
      <c r="A37" s="468" t="str">
        <f>'Step 2 - Annual Cash Budget'!A35</f>
        <v>Freight and general farm expenses</v>
      </c>
      <c r="B37" s="468"/>
      <c r="C37" s="468"/>
      <c r="D37" s="469"/>
      <c r="E37" s="469"/>
      <c r="F37" s="469"/>
      <c r="G37" s="469"/>
      <c r="H37" s="469"/>
      <c r="I37" s="469"/>
      <c r="J37" s="469"/>
      <c r="K37" s="131">
        <f>'Step 2 - Annual Cash Budget'!K35</f>
        <v>0</v>
      </c>
      <c r="L37" s="132">
        <f t="shared" si="4"/>
        <v>0</v>
      </c>
      <c r="M37" s="131"/>
      <c r="N37" s="131"/>
      <c r="O37" s="137"/>
      <c r="P37" s="137"/>
      <c r="Q37" s="137"/>
      <c r="R37" s="152"/>
      <c r="S37" s="131"/>
      <c r="T37" s="137"/>
      <c r="U37" s="137"/>
      <c r="V37" s="137"/>
      <c r="W37" s="137"/>
      <c r="X37" s="137"/>
      <c r="Y37" s="128"/>
    </row>
    <row r="38" spans="1:25" ht="15" customHeight="1">
      <c r="A38" s="468" t="str">
        <f>'Step 2 - Annual Cash Budget'!A36</f>
        <v>Administration e.g. accountant, consultant, phone</v>
      </c>
      <c r="B38" s="468"/>
      <c r="C38" s="468"/>
      <c r="D38" s="469"/>
      <c r="E38" s="469"/>
      <c r="F38" s="469"/>
      <c r="G38" s="469"/>
      <c r="H38" s="469"/>
      <c r="I38" s="469"/>
      <c r="J38" s="469"/>
      <c r="K38" s="131">
        <f>'Step 2 - Annual Cash Budget'!K36</f>
        <v>0</v>
      </c>
      <c r="L38" s="132">
        <f t="shared" si="4"/>
        <v>0</v>
      </c>
      <c r="M38" s="131"/>
      <c r="N38" s="131"/>
      <c r="O38" s="137"/>
      <c r="P38" s="137"/>
      <c r="Q38" s="137"/>
      <c r="R38" s="152"/>
      <c r="S38" s="131"/>
      <c r="T38" s="137"/>
      <c r="U38" s="137"/>
      <c r="V38" s="137"/>
      <c r="W38" s="137"/>
      <c r="X38" s="137"/>
      <c r="Y38" s="128"/>
    </row>
    <row r="39" spans="1:25" ht="15" customHeight="1">
      <c r="A39" s="468" t="str">
        <f>'Step 2 - Annual Cash Budget'!A37</f>
        <v>Insurance</v>
      </c>
      <c r="B39" s="468"/>
      <c r="C39" s="468"/>
      <c r="D39" s="469"/>
      <c r="E39" s="469"/>
      <c r="F39" s="469"/>
      <c r="G39" s="469"/>
      <c r="H39" s="469"/>
      <c r="I39" s="469"/>
      <c r="J39" s="469"/>
      <c r="K39" s="131">
        <f>'Step 2 - Annual Cash Budget'!K37</f>
        <v>0</v>
      </c>
      <c r="L39" s="132">
        <f t="shared" si="4"/>
        <v>0</v>
      </c>
      <c r="M39" s="131"/>
      <c r="N39" s="131"/>
      <c r="O39" s="137"/>
      <c r="P39" s="137"/>
      <c r="Q39" s="137"/>
      <c r="R39" s="152"/>
      <c r="S39" s="131"/>
      <c r="T39" s="137"/>
      <c r="U39" s="137"/>
      <c r="V39" s="137"/>
      <c r="W39" s="137"/>
      <c r="X39" s="137"/>
      <c r="Y39" s="128"/>
    </row>
    <row r="40" spans="1:25" ht="15" customHeight="1">
      <c r="A40" s="468" t="str">
        <f>'Step 2 - Annual Cash Budget'!A38</f>
        <v>ACC</v>
      </c>
      <c r="B40" s="468"/>
      <c r="C40" s="468"/>
      <c r="D40" s="469"/>
      <c r="E40" s="469"/>
      <c r="F40" s="469"/>
      <c r="G40" s="469"/>
      <c r="H40" s="469"/>
      <c r="I40" s="469"/>
      <c r="J40" s="469"/>
      <c r="K40" s="131">
        <f>'Step 2 - Annual Cash Budget'!K38</f>
        <v>0</v>
      </c>
      <c r="L40" s="132">
        <f t="shared" si="4"/>
        <v>0</v>
      </c>
      <c r="M40" s="131"/>
      <c r="N40" s="131"/>
      <c r="O40" s="137"/>
      <c r="P40" s="137"/>
      <c r="Q40" s="137"/>
      <c r="R40" s="152"/>
      <c r="S40" s="131"/>
      <c r="T40" s="137"/>
      <c r="U40" s="137"/>
      <c r="V40" s="137"/>
      <c r="W40" s="137"/>
      <c r="X40" s="137"/>
      <c r="Y40" s="128"/>
    </row>
    <row r="41" spans="1:25" ht="15" customHeight="1">
      <c r="A41" s="468" t="str">
        <f>'Step 2 - Annual Cash Budget'!A39</f>
        <v>Rates</v>
      </c>
      <c r="B41" s="468"/>
      <c r="C41" s="468"/>
      <c r="D41" s="469"/>
      <c r="E41" s="469"/>
      <c r="F41" s="469"/>
      <c r="G41" s="469"/>
      <c r="H41" s="469"/>
      <c r="I41" s="469"/>
      <c r="J41" s="469"/>
      <c r="K41" s="131">
        <f>'Step 2 - Annual Cash Budget'!K39</f>
        <v>0</v>
      </c>
      <c r="L41" s="132">
        <f t="shared" si="4"/>
        <v>0</v>
      </c>
      <c r="M41" s="131"/>
      <c r="N41" s="131"/>
      <c r="O41" s="137"/>
      <c r="P41" s="137"/>
      <c r="Q41" s="137"/>
      <c r="R41" s="152"/>
      <c r="S41" s="131"/>
      <c r="T41" s="137"/>
      <c r="U41" s="137"/>
      <c r="V41" s="137"/>
      <c r="W41" s="137"/>
      <c r="X41" s="137"/>
      <c r="Y41" s="128"/>
    </row>
    <row r="42" spans="1:25" ht="15" customHeight="1">
      <c r="A42" s="477" t="s">
        <v>42</v>
      </c>
      <c r="B42" s="477"/>
      <c r="C42" s="477"/>
      <c r="D42" s="477"/>
      <c r="E42" s="477"/>
      <c r="F42" s="477"/>
      <c r="G42" s="477"/>
      <c r="H42" s="477"/>
      <c r="I42" s="477"/>
      <c r="J42" s="477"/>
      <c r="K42" s="153">
        <f>SUM(K21:K41)</f>
        <v>0</v>
      </c>
      <c r="L42" s="139">
        <f t="shared" si="4"/>
        <v>0</v>
      </c>
      <c r="M42" s="153">
        <f>SUM(M21:M41)</f>
        <v>0</v>
      </c>
      <c r="N42" s="153">
        <f aca="true" t="shared" si="5" ref="N42:X42">SUM(N21:N41)</f>
        <v>0</v>
      </c>
      <c r="O42" s="154">
        <f t="shared" si="5"/>
        <v>0</v>
      </c>
      <c r="P42" s="154">
        <f t="shared" si="5"/>
        <v>0</v>
      </c>
      <c r="Q42" s="154">
        <f t="shared" si="5"/>
        <v>0</v>
      </c>
      <c r="R42" s="154">
        <f t="shared" si="5"/>
        <v>0</v>
      </c>
      <c r="S42" s="154">
        <f t="shared" si="5"/>
        <v>0</v>
      </c>
      <c r="T42" s="154">
        <f t="shared" si="5"/>
        <v>0</v>
      </c>
      <c r="U42" s="154">
        <f t="shared" si="5"/>
        <v>0</v>
      </c>
      <c r="V42" s="154">
        <f t="shared" si="5"/>
        <v>0</v>
      </c>
      <c r="W42" s="154">
        <f t="shared" si="5"/>
        <v>0</v>
      </c>
      <c r="X42" s="154">
        <f t="shared" si="5"/>
        <v>0</v>
      </c>
      <c r="Y42" s="128"/>
    </row>
    <row r="43" spans="1:25" ht="15" customHeight="1">
      <c r="A43" s="468" t="str">
        <f>'Step 2 - Annual Cash Budget'!A41:J41</f>
        <v>Other expenses e.g. non-dairy expenses, off-farm expenses</v>
      </c>
      <c r="B43" s="468"/>
      <c r="C43" s="468"/>
      <c r="D43" s="469"/>
      <c r="E43" s="469"/>
      <c r="F43" s="469"/>
      <c r="G43" s="469"/>
      <c r="H43" s="469"/>
      <c r="I43" s="469"/>
      <c r="J43" s="469"/>
      <c r="K43" s="131">
        <f>'Step 2 - Annual Cash Budget'!K41</f>
        <v>0</v>
      </c>
      <c r="L43" s="132">
        <f t="shared" si="4"/>
        <v>0</v>
      </c>
      <c r="M43" s="131"/>
      <c r="N43" s="131"/>
      <c r="O43" s="137"/>
      <c r="P43" s="137"/>
      <c r="Q43" s="137"/>
      <c r="R43" s="152"/>
      <c r="S43" s="131"/>
      <c r="T43" s="137"/>
      <c r="U43" s="137"/>
      <c r="V43" s="137"/>
      <c r="W43" s="137"/>
      <c r="X43" s="137"/>
      <c r="Y43" s="128"/>
    </row>
    <row r="44" spans="1:25" ht="15" customHeight="1">
      <c r="A44" s="468" t="str">
        <f>'Step 2 - Annual Cash Budget'!A42:J42</f>
        <v>Rent e.g. milking, land lease (excludes run-off), cow lease</v>
      </c>
      <c r="B44" s="468"/>
      <c r="C44" s="468"/>
      <c r="D44" s="469"/>
      <c r="E44" s="469"/>
      <c r="F44" s="469"/>
      <c r="G44" s="469"/>
      <c r="H44" s="469"/>
      <c r="I44" s="469"/>
      <c r="J44" s="469"/>
      <c r="K44" s="131">
        <f>'Step 2 - Annual Cash Budget'!K42</f>
        <v>0</v>
      </c>
      <c r="L44" s="132">
        <f t="shared" si="4"/>
        <v>0</v>
      </c>
      <c r="M44" s="131"/>
      <c r="N44" s="131"/>
      <c r="O44" s="137"/>
      <c r="P44" s="137"/>
      <c r="Q44" s="137"/>
      <c r="R44" s="152"/>
      <c r="S44" s="131"/>
      <c r="T44" s="137"/>
      <c r="U44" s="137"/>
      <c r="V44" s="137"/>
      <c r="W44" s="137"/>
      <c r="X44" s="137"/>
      <c r="Y44" s="128"/>
    </row>
    <row r="45" spans="1:25" ht="15" customHeight="1">
      <c r="A45" s="470" t="str">
        <f>'Step 2 - Annual Cash Budget'!A43:J43</f>
        <v>Overdraft Interest</v>
      </c>
      <c r="B45" s="471"/>
      <c r="C45" s="471"/>
      <c r="D45" s="471"/>
      <c r="E45" s="472"/>
      <c r="F45" s="472"/>
      <c r="G45" s="473"/>
      <c r="H45" s="473"/>
      <c r="I45" s="473"/>
      <c r="J45" s="474"/>
      <c r="K45" s="131"/>
      <c r="L45" s="132">
        <f t="shared" si="4"/>
        <v>0</v>
      </c>
      <c r="M45" s="91"/>
      <c r="N45" s="131">
        <f>IF(((M58+M60)/2)&lt;0,(((M58+M60)/-2)*$E$45)/12,0)</f>
        <v>0</v>
      </c>
      <c r="O45" s="131">
        <f>IF(((N58+N60)/2)&lt;0,(((N58+N60)/-2)*$E$45)/12,0)</f>
        <v>0</v>
      </c>
      <c r="P45" s="131">
        <f>IF(((O58+O60)/2)&lt;0,(((O58+O60)/-2)*$E$45)/12,0)</f>
        <v>0</v>
      </c>
      <c r="Q45" s="131">
        <f aca="true" t="shared" si="6" ref="Q45:X45">IF(((P58+P60)/2)&lt;0,(((P58+P60)/-2)*$E$45)/12,0)</f>
        <v>0</v>
      </c>
      <c r="R45" s="131">
        <f t="shared" si="6"/>
        <v>0</v>
      </c>
      <c r="S45" s="131">
        <f t="shared" si="6"/>
        <v>0</v>
      </c>
      <c r="T45" s="131">
        <f t="shared" si="6"/>
        <v>0</v>
      </c>
      <c r="U45" s="131">
        <f t="shared" si="6"/>
        <v>0</v>
      </c>
      <c r="V45" s="131">
        <f t="shared" si="6"/>
        <v>0</v>
      </c>
      <c r="W45" s="131">
        <f t="shared" si="6"/>
        <v>0</v>
      </c>
      <c r="X45" s="131">
        <f t="shared" si="6"/>
        <v>0</v>
      </c>
      <c r="Y45" s="128"/>
    </row>
    <row r="46" spans="1:25" ht="15" customHeight="1">
      <c r="A46" s="468" t="str">
        <f>'Step 2 - Annual Cash Budget'!A44:J44</f>
        <v>Term Interest (mortgage)</v>
      </c>
      <c r="B46" s="468"/>
      <c r="C46" s="468"/>
      <c r="D46" s="469"/>
      <c r="E46" s="469"/>
      <c r="F46" s="469"/>
      <c r="G46" s="469"/>
      <c r="H46" s="469"/>
      <c r="I46" s="469"/>
      <c r="J46" s="469"/>
      <c r="K46" s="131">
        <f>'Step 2 - Annual Cash Budget'!K44</f>
        <v>0</v>
      </c>
      <c r="L46" s="132">
        <f t="shared" si="4"/>
        <v>0</v>
      </c>
      <c r="M46" s="131"/>
      <c r="N46" s="131"/>
      <c r="O46" s="137"/>
      <c r="P46" s="137"/>
      <c r="Q46" s="137"/>
      <c r="R46" s="152"/>
      <c r="S46" s="131"/>
      <c r="T46" s="137"/>
      <c r="U46" s="137"/>
      <c r="V46" s="137"/>
      <c r="W46" s="137"/>
      <c r="X46" s="137"/>
      <c r="Y46" s="128"/>
    </row>
    <row r="47" spans="1:25" ht="15" customHeight="1">
      <c r="A47" s="468" t="str">
        <f>'Step 2 - Annual Cash Budget'!A45:J45</f>
        <v>Principal Repayments</v>
      </c>
      <c r="B47" s="468"/>
      <c r="C47" s="468"/>
      <c r="D47" s="469"/>
      <c r="E47" s="469"/>
      <c r="F47" s="469"/>
      <c r="G47" s="469"/>
      <c r="H47" s="469"/>
      <c r="I47" s="469"/>
      <c r="J47" s="469"/>
      <c r="K47" s="131">
        <f>'Step 2 - Annual Cash Budget'!K45</f>
        <v>0</v>
      </c>
      <c r="L47" s="132">
        <f t="shared" si="4"/>
        <v>0</v>
      </c>
      <c r="M47" s="131"/>
      <c r="N47" s="131"/>
      <c r="O47" s="137"/>
      <c r="P47" s="137"/>
      <c r="Q47" s="137"/>
      <c r="R47" s="152"/>
      <c r="S47" s="131"/>
      <c r="T47" s="137"/>
      <c r="U47" s="137"/>
      <c r="V47" s="137"/>
      <c r="W47" s="137"/>
      <c r="X47" s="137"/>
      <c r="Y47" s="128"/>
    </row>
    <row r="48" spans="1:25" ht="15" customHeight="1">
      <c r="A48" s="468" t="str">
        <f>'Step 2 - Annual Cash Budget'!A46:J46</f>
        <v>Tax  * Ask accountant or see estimate formula below</v>
      </c>
      <c r="B48" s="468"/>
      <c r="C48" s="468"/>
      <c r="D48" s="469"/>
      <c r="E48" s="469"/>
      <c r="F48" s="469"/>
      <c r="G48" s="469"/>
      <c r="H48" s="469"/>
      <c r="I48" s="469"/>
      <c r="J48" s="469"/>
      <c r="K48" s="131">
        <f>'Step 2 - Annual Cash Budget'!K46</f>
        <v>0</v>
      </c>
      <c r="L48" s="132">
        <f t="shared" si="4"/>
        <v>0</v>
      </c>
      <c r="M48" s="131"/>
      <c r="N48" s="131"/>
      <c r="O48" s="137"/>
      <c r="P48" s="137"/>
      <c r="Q48" s="137"/>
      <c r="R48" s="152"/>
      <c r="S48" s="131"/>
      <c r="T48" s="137"/>
      <c r="U48" s="137"/>
      <c r="V48" s="137"/>
      <c r="W48" s="137"/>
      <c r="X48" s="137"/>
      <c r="Y48" s="128"/>
    </row>
    <row r="49" spans="1:25" ht="15" customHeight="1">
      <c r="A49" s="468" t="str">
        <f>'Step 2 - Annual Cash Budget'!A47:J47</f>
        <v>Drawings</v>
      </c>
      <c r="B49" s="468"/>
      <c r="C49" s="468"/>
      <c r="D49" s="469"/>
      <c r="E49" s="469"/>
      <c r="F49" s="469"/>
      <c r="G49" s="469"/>
      <c r="H49" s="469"/>
      <c r="I49" s="469"/>
      <c r="J49" s="469"/>
      <c r="K49" s="131">
        <f>'Step 2 - Annual Cash Budget'!K47</f>
        <v>0</v>
      </c>
      <c r="L49" s="132">
        <f t="shared" si="4"/>
        <v>0</v>
      </c>
      <c r="M49" s="131"/>
      <c r="N49" s="131"/>
      <c r="O49" s="131"/>
      <c r="P49" s="131"/>
      <c r="Q49" s="131"/>
      <c r="R49" s="131"/>
      <c r="S49" s="131"/>
      <c r="T49" s="131"/>
      <c r="U49" s="131"/>
      <c r="V49" s="131"/>
      <c r="W49" s="131"/>
      <c r="X49" s="131"/>
      <c r="Y49" s="128"/>
    </row>
    <row r="50" spans="1:25" ht="15" customHeight="1">
      <c r="A50" s="393" t="s">
        <v>180</v>
      </c>
      <c r="B50" s="394"/>
      <c r="C50" s="394"/>
      <c r="D50" s="394"/>
      <c r="E50" s="394"/>
      <c r="F50" s="394"/>
      <c r="G50" s="394"/>
      <c r="H50" s="394"/>
      <c r="I50" s="394"/>
      <c r="J50" s="396"/>
      <c r="K50" s="131"/>
      <c r="L50" s="132">
        <f t="shared" si="4"/>
        <v>0</v>
      </c>
      <c r="M50" s="131"/>
      <c r="N50" s="131"/>
      <c r="O50" s="137"/>
      <c r="P50" s="137"/>
      <c r="Q50" s="137"/>
      <c r="R50" s="152"/>
      <c r="S50" s="131"/>
      <c r="T50" s="137"/>
      <c r="U50" s="137"/>
      <c r="V50" s="137"/>
      <c r="W50" s="137"/>
      <c r="X50" s="137"/>
      <c r="Y50" s="128"/>
    </row>
    <row r="51" spans="1:25" ht="15" customHeight="1">
      <c r="A51" s="393" t="s">
        <v>181</v>
      </c>
      <c r="B51" s="394"/>
      <c r="C51" s="394"/>
      <c r="D51" s="394"/>
      <c r="E51" s="394"/>
      <c r="F51" s="394"/>
      <c r="G51" s="394"/>
      <c r="H51" s="394"/>
      <c r="I51" s="394"/>
      <c r="J51" s="396"/>
      <c r="K51" s="131">
        <f>'Step 2 - Annual Cash Budget'!K48</f>
        <v>0</v>
      </c>
      <c r="L51" s="132">
        <f t="shared" si="4"/>
        <v>0</v>
      </c>
      <c r="M51" s="131"/>
      <c r="N51" s="131"/>
      <c r="O51" s="137"/>
      <c r="P51" s="137"/>
      <c r="Q51" s="137"/>
      <c r="R51" s="152"/>
      <c r="S51" s="131"/>
      <c r="T51" s="137"/>
      <c r="U51" s="137"/>
      <c r="V51" s="137"/>
      <c r="W51" s="137"/>
      <c r="X51" s="137"/>
      <c r="Y51" s="128"/>
    </row>
    <row r="52" spans="1:25" ht="15" customHeight="1">
      <c r="A52" s="470" t="s">
        <v>182</v>
      </c>
      <c r="B52" s="471"/>
      <c r="C52" s="471"/>
      <c r="D52" s="471"/>
      <c r="E52" s="471"/>
      <c r="F52" s="471"/>
      <c r="G52" s="471"/>
      <c r="H52" s="471"/>
      <c r="I52" s="471"/>
      <c r="J52" s="476"/>
      <c r="K52" s="155">
        <f>SUM(M52:X52)</f>
        <v>0</v>
      </c>
      <c r="L52" s="156"/>
      <c r="M52" s="155">
        <f>(SUM(M22:M41)+M43+M44+M51)*$J$17</f>
        <v>0</v>
      </c>
      <c r="N52" s="155">
        <f aca="true" t="shared" si="7" ref="N52:X52">(SUM(N22:N41)+N43+N44+N51)*$J$17</f>
        <v>0</v>
      </c>
      <c r="O52" s="155">
        <f t="shared" si="7"/>
        <v>0</v>
      </c>
      <c r="P52" s="155">
        <f t="shared" si="7"/>
        <v>0</v>
      </c>
      <c r="Q52" s="155">
        <f t="shared" si="7"/>
        <v>0</v>
      </c>
      <c r="R52" s="155">
        <f t="shared" si="7"/>
        <v>0</v>
      </c>
      <c r="S52" s="155">
        <f t="shared" si="7"/>
        <v>0</v>
      </c>
      <c r="T52" s="155">
        <f t="shared" si="7"/>
        <v>0</v>
      </c>
      <c r="U52" s="155">
        <f t="shared" si="7"/>
        <v>0</v>
      </c>
      <c r="V52" s="155">
        <f t="shared" si="7"/>
        <v>0</v>
      </c>
      <c r="W52" s="155">
        <f t="shared" si="7"/>
        <v>0</v>
      </c>
      <c r="X52" s="155">
        <f t="shared" si="7"/>
        <v>0</v>
      </c>
      <c r="Y52" s="128"/>
    </row>
    <row r="53" spans="1:25" ht="15" customHeight="1">
      <c r="A53" s="470" t="s">
        <v>183</v>
      </c>
      <c r="B53" s="471"/>
      <c r="C53" s="471"/>
      <c r="D53" s="471"/>
      <c r="E53" s="471"/>
      <c r="F53" s="471"/>
      <c r="G53" s="471"/>
      <c r="H53" s="471"/>
      <c r="I53" s="471"/>
      <c r="J53" s="476"/>
      <c r="K53" s="155">
        <f>SUM(M53:X53)</f>
        <v>0</v>
      </c>
      <c r="L53" s="156"/>
      <c r="M53" s="91"/>
      <c r="N53" s="131"/>
      <c r="O53" s="157">
        <f>(SUM(M17:N17))-(SUM(M52:N52))</f>
        <v>0</v>
      </c>
      <c r="P53" s="137"/>
      <c r="Q53" s="157">
        <f>(SUM(O17:P17))-(SUM(O52:P52))</f>
        <v>0</v>
      </c>
      <c r="R53" s="137"/>
      <c r="S53" s="157">
        <f>(SUM(Q17:R17))-(SUM(Q52:R52))</f>
        <v>0</v>
      </c>
      <c r="T53" s="137"/>
      <c r="U53" s="157">
        <f>(SUM(S17:T17))-(SUM(S52:T52))</f>
        <v>0</v>
      </c>
      <c r="V53" s="137"/>
      <c r="W53" s="157">
        <f>(SUM(U17:V17))-(SUM(U52:V52))</f>
        <v>0</v>
      </c>
      <c r="X53" s="137"/>
      <c r="Y53" s="128"/>
    </row>
    <row r="54" spans="1:25" ht="17.25" customHeight="1">
      <c r="A54" s="458" t="s">
        <v>47</v>
      </c>
      <c r="B54" s="458"/>
      <c r="C54" s="458"/>
      <c r="D54" s="458"/>
      <c r="E54" s="458"/>
      <c r="F54" s="458"/>
      <c r="G54" s="458"/>
      <c r="H54" s="458"/>
      <c r="I54" s="458"/>
      <c r="J54" s="458"/>
      <c r="K54" s="138">
        <f>SUM(K42:K53)</f>
        <v>0</v>
      </c>
      <c r="L54" s="138">
        <f>(K54-SUM(M54:X54))</f>
        <v>0</v>
      </c>
      <c r="M54" s="144">
        <f aca="true" t="shared" si="8" ref="M54:X54">SUM(M42:M53)</f>
        <v>0</v>
      </c>
      <c r="N54" s="144">
        <f t="shared" si="8"/>
        <v>0</v>
      </c>
      <c r="O54" s="144">
        <f t="shared" si="8"/>
        <v>0</v>
      </c>
      <c r="P54" s="144">
        <f t="shared" si="8"/>
        <v>0</v>
      </c>
      <c r="Q54" s="144">
        <f t="shared" si="8"/>
        <v>0</v>
      </c>
      <c r="R54" s="144">
        <f t="shared" si="8"/>
        <v>0</v>
      </c>
      <c r="S54" s="144">
        <f t="shared" si="8"/>
        <v>0</v>
      </c>
      <c r="T54" s="144">
        <f t="shared" si="8"/>
        <v>0</v>
      </c>
      <c r="U54" s="144">
        <f t="shared" si="8"/>
        <v>0</v>
      </c>
      <c r="V54" s="144">
        <f t="shared" si="8"/>
        <v>0</v>
      </c>
      <c r="W54" s="144">
        <f t="shared" si="8"/>
        <v>0</v>
      </c>
      <c r="X54" s="144">
        <f t="shared" si="8"/>
        <v>0</v>
      </c>
      <c r="Y54" s="128"/>
    </row>
    <row r="55" spans="1:25" s="44" customFormat="1" ht="9" customHeight="1">
      <c r="A55" s="158"/>
      <c r="B55" s="159"/>
      <c r="C55" s="159"/>
      <c r="D55" s="159"/>
      <c r="E55" s="159"/>
      <c r="F55" s="159"/>
      <c r="G55" s="159"/>
      <c r="H55" s="159"/>
      <c r="I55" s="159"/>
      <c r="J55" s="159"/>
      <c r="K55" s="160"/>
      <c r="L55" s="161"/>
      <c r="M55" s="162"/>
      <c r="N55" s="160"/>
      <c r="O55" s="160"/>
      <c r="P55" s="160"/>
      <c r="Q55" s="160"/>
      <c r="R55" s="160"/>
      <c r="S55" s="160"/>
      <c r="T55" s="160"/>
      <c r="U55" s="160"/>
      <c r="V55" s="160"/>
      <c r="W55" s="160"/>
      <c r="X55" s="160"/>
      <c r="Y55" s="206"/>
    </row>
    <row r="56" spans="1:25" ht="22.5" customHeight="1">
      <c r="A56" s="459" t="s">
        <v>184</v>
      </c>
      <c r="B56" s="460"/>
      <c r="C56" s="460"/>
      <c r="D56" s="460"/>
      <c r="E56" s="460"/>
      <c r="F56" s="460"/>
      <c r="G56" s="460"/>
      <c r="H56" s="460"/>
      <c r="I56" s="460"/>
      <c r="J56" s="461"/>
      <c r="K56" s="144" t="e">
        <f>SUM(K18-K54)</f>
        <v>#DIV/0!</v>
      </c>
      <c r="L56" s="144"/>
      <c r="M56" s="144">
        <f aca="true" t="shared" si="9" ref="M56:X56">SUM(M18-M54)</f>
        <v>0</v>
      </c>
      <c r="N56" s="144">
        <f t="shared" si="9"/>
        <v>0</v>
      </c>
      <c r="O56" s="144">
        <f t="shared" si="9"/>
        <v>0</v>
      </c>
      <c r="P56" s="144">
        <f t="shared" si="9"/>
        <v>0</v>
      </c>
      <c r="Q56" s="144">
        <f t="shared" si="9"/>
        <v>0</v>
      </c>
      <c r="R56" s="144">
        <f t="shared" si="9"/>
        <v>0</v>
      </c>
      <c r="S56" s="144">
        <f t="shared" si="9"/>
        <v>0</v>
      </c>
      <c r="T56" s="144">
        <f t="shared" si="9"/>
        <v>0</v>
      </c>
      <c r="U56" s="144">
        <f t="shared" si="9"/>
        <v>0</v>
      </c>
      <c r="V56" s="144">
        <f t="shared" si="9"/>
        <v>0</v>
      </c>
      <c r="W56" s="144">
        <f t="shared" si="9"/>
        <v>0</v>
      </c>
      <c r="X56" s="144">
        <f t="shared" si="9"/>
        <v>0</v>
      </c>
      <c r="Y56" s="128"/>
    </row>
    <row r="57" spans="1:25" s="44" customFormat="1" ht="4.5" customHeight="1">
      <c r="A57" s="158"/>
      <c r="B57" s="159"/>
      <c r="C57" s="159"/>
      <c r="D57" s="159"/>
      <c r="E57" s="159"/>
      <c r="F57" s="159"/>
      <c r="G57" s="159"/>
      <c r="H57" s="159"/>
      <c r="I57" s="159"/>
      <c r="J57" s="159"/>
      <c r="K57" s="160"/>
      <c r="L57" s="161"/>
      <c r="M57" s="162"/>
      <c r="N57" s="160"/>
      <c r="O57" s="160"/>
      <c r="P57" s="160"/>
      <c r="Q57" s="160"/>
      <c r="R57" s="160"/>
      <c r="S57" s="160"/>
      <c r="T57" s="160"/>
      <c r="U57" s="160"/>
      <c r="V57" s="160"/>
      <c r="W57" s="160"/>
      <c r="X57" s="163"/>
      <c r="Y57" s="206"/>
    </row>
    <row r="58" spans="1:25" ht="22.5" customHeight="1">
      <c r="A58" s="462" t="s">
        <v>185</v>
      </c>
      <c r="B58" s="463"/>
      <c r="C58" s="463"/>
      <c r="D58" s="463"/>
      <c r="E58" s="463"/>
      <c r="F58" s="463"/>
      <c r="G58" s="463"/>
      <c r="H58" s="463"/>
      <c r="I58" s="463"/>
      <c r="J58" s="464"/>
      <c r="K58" s="207">
        <f>M58</f>
        <v>0</v>
      </c>
      <c r="L58" s="164"/>
      <c r="M58" s="91"/>
      <c r="N58" s="165">
        <f>M60</f>
        <v>0</v>
      </c>
      <c r="O58" s="165">
        <f aca="true" t="shared" si="10" ref="O58:X58">N60</f>
        <v>0</v>
      </c>
      <c r="P58" s="165">
        <f t="shared" si="10"/>
        <v>0</v>
      </c>
      <c r="Q58" s="165">
        <f t="shared" si="10"/>
        <v>0</v>
      </c>
      <c r="R58" s="165">
        <f t="shared" si="10"/>
        <v>0</v>
      </c>
      <c r="S58" s="165">
        <f t="shared" si="10"/>
        <v>0</v>
      </c>
      <c r="T58" s="165">
        <f t="shared" si="10"/>
        <v>0</v>
      </c>
      <c r="U58" s="165">
        <f t="shared" si="10"/>
        <v>0</v>
      </c>
      <c r="V58" s="165">
        <f t="shared" si="10"/>
        <v>0</v>
      </c>
      <c r="W58" s="165">
        <f t="shared" si="10"/>
        <v>0</v>
      </c>
      <c r="X58" s="165">
        <f t="shared" si="10"/>
        <v>0</v>
      </c>
      <c r="Y58" s="128"/>
    </row>
    <row r="59" spans="1:25" s="14" customFormat="1" ht="4.5" customHeight="1">
      <c r="A59" s="465"/>
      <c r="B59" s="466"/>
      <c r="C59" s="466"/>
      <c r="D59" s="466"/>
      <c r="E59" s="466"/>
      <c r="F59" s="466"/>
      <c r="G59" s="466"/>
      <c r="H59" s="466"/>
      <c r="I59" s="466"/>
      <c r="J59" s="466"/>
      <c r="K59" s="466"/>
      <c r="L59" s="466"/>
      <c r="M59" s="466"/>
      <c r="N59" s="466"/>
      <c r="O59" s="466"/>
      <c r="P59" s="466"/>
      <c r="Q59" s="466"/>
      <c r="R59" s="466"/>
      <c r="S59" s="467"/>
      <c r="T59" s="166"/>
      <c r="U59" s="166"/>
      <c r="Y59" s="206"/>
    </row>
    <row r="60" spans="1:30" ht="21.75" customHeight="1">
      <c r="A60" s="439" t="s">
        <v>186</v>
      </c>
      <c r="B60" s="440"/>
      <c r="C60" s="440"/>
      <c r="D60" s="440"/>
      <c r="E60" s="440"/>
      <c r="F60" s="440"/>
      <c r="G60" s="440"/>
      <c r="H60" s="440"/>
      <c r="I60" s="440"/>
      <c r="J60" s="440"/>
      <c r="K60" s="144">
        <f>X60</f>
        <v>0</v>
      </c>
      <c r="L60" s="138"/>
      <c r="M60" s="144">
        <f>M58+M56</f>
        <v>0</v>
      </c>
      <c r="N60" s="144">
        <f aca="true" t="shared" si="11" ref="N60:X60">N58+N56</f>
        <v>0</v>
      </c>
      <c r="O60" s="144">
        <f t="shared" si="11"/>
        <v>0</v>
      </c>
      <c r="P60" s="144">
        <f t="shared" si="11"/>
        <v>0</v>
      </c>
      <c r="Q60" s="144">
        <f t="shared" si="11"/>
        <v>0</v>
      </c>
      <c r="R60" s="144">
        <f t="shared" si="11"/>
        <v>0</v>
      </c>
      <c r="S60" s="144">
        <f t="shared" si="11"/>
        <v>0</v>
      </c>
      <c r="T60" s="144">
        <f t="shared" si="11"/>
        <v>0</v>
      </c>
      <c r="U60" s="144">
        <f t="shared" si="11"/>
        <v>0</v>
      </c>
      <c r="V60" s="144">
        <f t="shared" si="11"/>
        <v>0</v>
      </c>
      <c r="W60" s="144">
        <f t="shared" si="11"/>
        <v>0</v>
      </c>
      <c r="X60" s="144">
        <f t="shared" si="11"/>
        <v>0</v>
      </c>
      <c r="Y60" s="128"/>
      <c r="AA60" s="14"/>
      <c r="AB60" s="14"/>
      <c r="AC60" s="14"/>
      <c r="AD60" s="14"/>
    </row>
    <row r="61" spans="1:33" ht="9.75" customHeight="1">
      <c r="A61" s="40"/>
      <c r="K61" s="475"/>
      <c r="L61" s="475"/>
      <c r="M61" s="475"/>
      <c r="N61" s="475"/>
      <c r="O61" s="475"/>
      <c r="P61" s="475"/>
      <c r="Q61" s="475"/>
      <c r="R61" s="475"/>
      <c r="S61" s="475"/>
      <c r="T61" s="40"/>
      <c r="U61" s="40"/>
      <c r="V61" s="40"/>
      <c r="W61" s="40"/>
      <c r="X61" s="40"/>
      <c r="Y61" s="123"/>
      <c r="Z61" s="14"/>
      <c r="AA61" s="14"/>
      <c r="AB61" s="14"/>
      <c r="AC61" s="14"/>
      <c r="AD61" s="14"/>
      <c r="AE61" s="14"/>
      <c r="AF61" s="14"/>
      <c r="AG61" s="14"/>
    </row>
    <row r="62" spans="1:25" ht="15" customHeight="1">
      <c r="A62" s="335" t="s">
        <v>57</v>
      </c>
      <c r="B62" s="335"/>
      <c r="C62" s="335"/>
      <c r="D62" s="335"/>
      <c r="E62" s="335"/>
      <c r="F62" s="335"/>
      <c r="G62" s="335"/>
      <c r="H62" s="335"/>
      <c r="I62" s="335"/>
      <c r="J62" s="335"/>
      <c r="K62" s="335"/>
      <c r="L62" s="335"/>
      <c r="M62" s="335"/>
      <c r="N62" s="335"/>
      <c r="O62" s="335"/>
      <c r="P62" s="335"/>
      <c r="Q62" s="335"/>
      <c r="R62" s="335"/>
      <c r="S62" s="335"/>
      <c r="T62" s="335"/>
      <c r="U62" s="335"/>
      <c r="V62" s="335"/>
      <c r="W62" s="335"/>
      <c r="X62" s="335"/>
      <c r="Y62" s="13"/>
    </row>
    <row r="63" spans="1:25" ht="15">
      <c r="A63" s="335"/>
      <c r="B63" s="335"/>
      <c r="C63" s="335"/>
      <c r="D63" s="335"/>
      <c r="E63" s="335"/>
      <c r="F63" s="335"/>
      <c r="G63" s="335"/>
      <c r="H63" s="335"/>
      <c r="I63" s="335"/>
      <c r="J63" s="335"/>
      <c r="K63" s="335"/>
      <c r="L63" s="335"/>
      <c r="M63" s="335"/>
      <c r="N63" s="335"/>
      <c r="O63" s="335"/>
      <c r="P63" s="335"/>
      <c r="Q63" s="335"/>
      <c r="R63" s="335"/>
      <c r="S63" s="335"/>
      <c r="T63" s="335"/>
      <c r="U63" s="335"/>
      <c r="V63" s="335"/>
      <c r="W63" s="335"/>
      <c r="X63" s="335"/>
      <c r="Y63" s="13"/>
    </row>
    <row r="64" spans="1:25" ht="15">
      <c r="A64" s="335"/>
      <c r="B64" s="335"/>
      <c r="C64" s="335"/>
      <c r="D64" s="335"/>
      <c r="E64" s="335"/>
      <c r="F64" s="335"/>
      <c r="G64" s="335"/>
      <c r="H64" s="335"/>
      <c r="I64" s="335"/>
      <c r="J64" s="335"/>
      <c r="K64" s="335"/>
      <c r="L64" s="335"/>
      <c r="M64" s="335"/>
      <c r="N64" s="335"/>
      <c r="O64" s="335"/>
      <c r="P64" s="335"/>
      <c r="Q64" s="335"/>
      <c r="R64" s="335"/>
      <c r="S64" s="335"/>
      <c r="T64" s="335"/>
      <c r="U64" s="335"/>
      <c r="V64" s="335"/>
      <c r="W64" s="335"/>
      <c r="X64" s="335"/>
      <c r="Y64" s="13"/>
    </row>
    <row r="65" spans="1:25" ht="15">
      <c r="A65" s="100"/>
      <c r="Y65" s="13"/>
    </row>
    <row r="66" spans="1:25" ht="15">
      <c r="A66" s="100"/>
      <c r="Y66" s="13"/>
    </row>
    <row r="67" ht="15">
      <c r="A67" s="100"/>
    </row>
    <row r="68" ht="15">
      <c r="A68" s="100"/>
    </row>
    <row r="69" ht="15">
      <c r="A69" s="100"/>
    </row>
    <row r="70" ht="15">
      <c r="A70" s="100"/>
    </row>
  </sheetData>
  <sheetProtection password="DBAD" sheet="1" selectLockedCells="1"/>
  <mergeCells count="65">
    <mergeCell ref="A14:J14"/>
    <mergeCell ref="A11:J11"/>
    <mergeCell ref="A12:J12"/>
    <mergeCell ref="A13:J13"/>
    <mergeCell ref="L5:L6"/>
    <mergeCell ref="I2:J2"/>
    <mergeCell ref="K2:O2"/>
    <mergeCell ref="E9:F9"/>
    <mergeCell ref="H9:I9"/>
    <mergeCell ref="A5:J6"/>
    <mergeCell ref="P2:Q2"/>
    <mergeCell ref="H3:J3"/>
    <mergeCell ref="A4:S4"/>
    <mergeCell ref="A24:J24"/>
    <mergeCell ref="A25:J25"/>
    <mergeCell ref="Y5:Y6"/>
    <mergeCell ref="A8:D8"/>
    <mergeCell ref="E8:F8"/>
    <mergeCell ref="H8:I8"/>
    <mergeCell ref="A9:D9"/>
    <mergeCell ref="A15:J15"/>
    <mergeCell ref="A16:J16"/>
    <mergeCell ref="A18:J18"/>
    <mergeCell ref="A20:J20"/>
    <mergeCell ref="A21:J21"/>
    <mergeCell ref="A22:J22"/>
    <mergeCell ref="A26:J26"/>
    <mergeCell ref="A17:I17"/>
    <mergeCell ref="A39:J39"/>
    <mergeCell ref="A28:J28"/>
    <mergeCell ref="A29:J29"/>
    <mergeCell ref="A30:J30"/>
    <mergeCell ref="A31:J31"/>
    <mergeCell ref="A32:J32"/>
    <mergeCell ref="A27:J27"/>
    <mergeCell ref="A23:J23"/>
    <mergeCell ref="A46:J46"/>
    <mergeCell ref="A33:J33"/>
    <mergeCell ref="A34:J34"/>
    <mergeCell ref="A35:J35"/>
    <mergeCell ref="A36:J36"/>
    <mergeCell ref="A37:J37"/>
    <mergeCell ref="A38:J38"/>
    <mergeCell ref="A40:J40"/>
    <mergeCell ref="A41:J41"/>
    <mergeCell ref="A42:J42"/>
    <mergeCell ref="A43:J43"/>
    <mergeCell ref="A44:J44"/>
    <mergeCell ref="A45:D45"/>
    <mergeCell ref="E45:F45"/>
    <mergeCell ref="G45:J45"/>
    <mergeCell ref="A62:X64"/>
    <mergeCell ref="A60:J60"/>
    <mergeCell ref="K61:S61"/>
    <mergeCell ref="A52:J52"/>
    <mergeCell ref="A53:J53"/>
    <mergeCell ref="A54:J54"/>
    <mergeCell ref="A56:J56"/>
    <mergeCell ref="A58:J58"/>
    <mergeCell ref="A59:S59"/>
    <mergeCell ref="A47:J47"/>
    <mergeCell ref="A48:J48"/>
    <mergeCell ref="A49:J49"/>
    <mergeCell ref="A50:J50"/>
    <mergeCell ref="A51:J51"/>
  </mergeCells>
  <conditionalFormatting sqref="K60:X60">
    <cfRule type="cellIs" priority="14" dxfId="34" operator="lessThan" stopIfTrue="1">
      <formula>0</formula>
    </cfRule>
  </conditionalFormatting>
  <conditionalFormatting sqref="M42:X58 K42 K45 K50 K52:L58">
    <cfRule type="cellIs" priority="13" dxfId="34" operator="lessThan" stopIfTrue="1">
      <formula>0</formula>
    </cfRule>
  </conditionalFormatting>
  <conditionalFormatting sqref="Q3 X3">
    <cfRule type="cellIs" priority="11" dxfId="32" operator="greaterThan" stopIfTrue="1">
      <formula>0</formula>
    </cfRule>
    <cfRule type="cellIs" priority="12" dxfId="33" operator="equal" stopIfTrue="1">
      <formula>0</formula>
    </cfRule>
  </conditionalFormatting>
  <hyperlinks>
    <hyperlink ref="A50:J50" location="'Helpful Tips'!B15" tooltip="Click here to view &quot;Helpful Tips&quot;" display="Capital transactions zero-rated for GST (e.g. shares)"/>
    <hyperlink ref="A51:J51" location="'Helpful Tips'!B15" tooltip="Click here to view &quot;Helpful Tips&quot;" display="Capital transactions with GST (e.g. machinery)"/>
    <hyperlink ref="A13:J13" location="'Helpful Tips'!B10" tooltip="Click here to view &quot;Helpful Tips&quot;" display="Other dairy income ((tax paid) e.g. farm cottage rent, rebates"/>
    <hyperlink ref="A12:J12" location="'Helpful Tips'!B9" tooltip="Click here to view &quot;Helpful Tips&quot;" display="Other dairy income (incurring GST) e.g.colostrum"/>
    <hyperlink ref="A16:J16" location="'Helpful Tips'!B12" display="Other tax paid income e.g. off-farm salaries or wages"/>
    <hyperlink ref="A15:J15" location="'Helpful Tips'!B11" tooltip="Click here to view &quot;Helpful Tips&quot;" display="Other Income (incurring GST) e.g. contracting, non-dairy income"/>
  </hyperlinks>
  <printOptions horizontalCentered="1" verticalCentered="1"/>
  <pageMargins left="0.03937007874015748" right="0.03937007874015748" top="0.03937007874015748" bottom="0.03937007874015748" header="0.31496062992125984" footer="0.31496062992125984"/>
  <pageSetup fitToHeight="1" fitToWidth="1" horizontalDpi="600" verticalDpi="600" orientation="landscape" paperSize="8" scale="85" r:id="rId4"/>
  <drawing r:id="rId3"/>
  <legacyDrawing r:id="rId2"/>
</worksheet>
</file>

<file path=xl/worksheets/sheet6.xml><?xml version="1.0" encoding="utf-8"?>
<worksheet xmlns="http://schemas.openxmlformats.org/spreadsheetml/2006/main" xmlns:r="http://schemas.openxmlformats.org/officeDocument/2006/relationships">
  <dimension ref="A1:BC71"/>
  <sheetViews>
    <sheetView showGridLines="0" showZeros="0" zoomScalePageLayoutView="0" workbookViewId="0" topLeftCell="A1">
      <pane xSplit="13" ySplit="6" topLeftCell="N7" activePane="bottomRight" state="frozen"/>
      <selection pane="topLeft" activeCell="A3" sqref="A3:AH12"/>
      <selection pane="topRight" activeCell="A3" sqref="A3:AH12"/>
      <selection pane="bottomLeft" activeCell="A3" sqref="A3:AH12"/>
      <selection pane="bottomRight" activeCell="O8" sqref="O8"/>
    </sheetView>
  </sheetViews>
  <sheetFormatPr defaultColWidth="9.140625" defaultRowHeight="15"/>
  <cols>
    <col min="1" max="1" width="10.140625" style="13" customWidth="1"/>
    <col min="2" max="2" width="1.57421875" style="13" customWidth="1"/>
    <col min="3" max="3" width="2.8515625" style="13" customWidth="1"/>
    <col min="4" max="4" width="3.57421875" style="13" customWidth="1"/>
    <col min="5" max="5" width="2.28125" style="13" customWidth="1"/>
    <col min="6" max="6" width="6.140625" style="13" customWidth="1"/>
    <col min="7" max="7" width="10.140625" style="13" customWidth="1"/>
    <col min="8" max="8" width="5.28125" style="13" customWidth="1"/>
    <col min="9" max="9" width="7.28125" style="13" customWidth="1"/>
    <col min="10" max="10" width="6.8515625" style="13" customWidth="1"/>
    <col min="11" max="12" width="12.00390625" style="13" customWidth="1"/>
    <col min="13" max="13" width="12.00390625" style="95" customWidth="1"/>
    <col min="14" max="15" width="10.7109375" style="95" customWidth="1"/>
    <col min="16" max="49" width="10.7109375" style="13" customWidth="1"/>
    <col min="50" max="16384" width="9.140625" style="13" customWidth="1"/>
  </cols>
  <sheetData>
    <row r="1" spans="1:49" ht="33.75" customHeight="1">
      <c r="A1" s="105" t="s">
        <v>167</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7"/>
    </row>
    <row r="2" spans="1:49" ht="17.25" customHeight="1">
      <c r="A2" s="109"/>
      <c r="B2" s="110"/>
      <c r="C2" s="110"/>
      <c r="D2" s="110"/>
      <c r="E2" s="110"/>
      <c r="F2" s="110"/>
      <c r="G2" s="110"/>
      <c r="H2" s="110"/>
      <c r="I2" s="492" t="s">
        <v>12</v>
      </c>
      <c r="J2" s="492"/>
      <c r="K2" s="512">
        <f>'Step 4 - Forecast Budget'!K2:O2</f>
        <v>0</v>
      </c>
      <c r="L2" s="512"/>
      <c r="M2" s="512"/>
      <c r="N2" s="512"/>
      <c r="O2" s="512"/>
      <c r="P2" s="512"/>
      <c r="Q2" s="512"/>
      <c r="R2" s="169"/>
      <c r="S2" s="169"/>
      <c r="T2" s="170" t="s">
        <v>168</v>
      </c>
      <c r="U2" s="169"/>
      <c r="V2" s="171">
        <f>'Step 4 - Forecast Budget'!R2</f>
        <v>0</v>
      </c>
      <c r="W2" s="112" t="s">
        <v>14</v>
      </c>
      <c r="X2" s="171">
        <f>'Step 4 - Forecast Budget'!T2</f>
        <v>0</v>
      </c>
      <c r="Y2" s="170"/>
      <c r="Z2" s="170"/>
      <c r="AA2" s="167"/>
      <c r="AB2" s="167"/>
      <c r="AC2" s="167"/>
      <c r="AD2" s="172"/>
      <c r="AE2" s="172"/>
      <c r="AF2" s="172"/>
      <c r="AG2" s="112"/>
      <c r="AH2" s="112"/>
      <c r="AI2" s="112"/>
      <c r="AJ2" s="172"/>
      <c r="AK2" s="172"/>
      <c r="AL2" s="112"/>
      <c r="AM2" s="112"/>
      <c r="AN2" s="112"/>
      <c r="AO2" s="112"/>
      <c r="AP2" s="112"/>
      <c r="AQ2" s="112"/>
      <c r="AR2" s="112"/>
      <c r="AS2" s="112"/>
      <c r="AT2" s="112"/>
      <c r="AU2" s="112"/>
      <c r="AV2" s="112"/>
      <c r="AW2" s="113"/>
    </row>
    <row r="3" spans="1:49" ht="17.25" customHeight="1">
      <c r="A3" s="114"/>
      <c r="B3" s="115"/>
      <c r="C3" s="115"/>
      <c r="D3" s="115"/>
      <c r="E3" s="115"/>
      <c r="F3" s="42"/>
      <c r="G3" s="116"/>
      <c r="H3" s="482" t="s">
        <v>169</v>
      </c>
      <c r="I3" s="482"/>
      <c r="J3" s="482"/>
      <c r="K3" s="116">
        <f>'Step 4 - Forecast Budget'!K3</f>
        <v>0</v>
      </c>
      <c r="L3" s="117" t="s">
        <v>15</v>
      </c>
      <c r="M3" s="173">
        <f>'Step 4 - Forecast Budget'!M3</f>
        <v>0</v>
      </c>
      <c r="N3" s="118" t="s">
        <v>16</v>
      </c>
      <c r="O3" s="119"/>
      <c r="P3" s="325">
        <f>'Step 4 - Forecast Budget'!O3</f>
        <v>0</v>
      </c>
      <c r="Q3" s="119" t="s">
        <v>17</v>
      </c>
      <c r="R3" s="119"/>
      <c r="S3" s="121">
        <f>'Step 4 - Forecast Budget'!R3</f>
      </c>
      <c r="T3" s="119" t="s">
        <v>18</v>
      </c>
      <c r="U3" s="174"/>
      <c r="V3" s="174">
        <f>'Step 4 - Forecast Budget'!T3</f>
      </c>
      <c r="W3" s="119" t="s">
        <v>19</v>
      </c>
      <c r="X3" s="119"/>
      <c r="Y3" s="327">
        <f>'Step 4 - Forecast Budget'!V3</f>
      </c>
      <c r="Z3" s="119" t="s">
        <v>20</v>
      </c>
      <c r="AA3" s="120"/>
      <c r="AB3" s="120"/>
      <c r="AC3" s="175"/>
      <c r="AD3" s="175"/>
      <c r="AE3" s="175"/>
      <c r="AF3" s="175"/>
      <c r="AG3" s="119"/>
      <c r="AH3" s="119"/>
      <c r="AI3" s="175"/>
      <c r="AJ3" s="175"/>
      <c r="AK3" s="175"/>
      <c r="AL3" s="175"/>
      <c r="AM3" s="119"/>
      <c r="AN3" s="119"/>
      <c r="AO3" s="175"/>
      <c r="AP3" s="175"/>
      <c r="AQ3" s="175"/>
      <c r="AR3" s="175"/>
      <c r="AS3" s="175"/>
      <c r="AT3" s="119"/>
      <c r="AU3" s="119"/>
      <c r="AV3" s="119"/>
      <c r="AW3" s="122"/>
    </row>
    <row r="4" spans="1:34" s="14" customFormat="1" ht="8.25" customHeight="1">
      <c r="A4" s="375"/>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176"/>
      <c r="AH4" s="176"/>
    </row>
    <row r="5" spans="1:49" ht="15" customHeight="1">
      <c r="A5" s="493" t="s">
        <v>170</v>
      </c>
      <c r="B5" s="494"/>
      <c r="C5" s="494"/>
      <c r="D5" s="494"/>
      <c r="E5" s="494"/>
      <c r="F5" s="494"/>
      <c r="G5" s="494"/>
      <c r="H5" s="494"/>
      <c r="I5" s="494"/>
      <c r="J5" s="495"/>
      <c r="K5" s="513" t="s">
        <v>171</v>
      </c>
      <c r="L5" s="514"/>
      <c r="M5" s="515"/>
      <c r="N5" s="506" t="s">
        <v>147</v>
      </c>
      <c r="O5" s="503"/>
      <c r="P5" s="504"/>
      <c r="Q5" s="505" t="s">
        <v>148</v>
      </c>
      <c r="R5" s="503"/>
      <c r="S5" s="504"/>
      <c r="T5" s="503" t="s">
        <v>149</v>
      </c>
      <c r="U5" s="503"/>
      <c r="V5" s="504"/>
      <c r="W5" s="503" t="s">
        <v>150</v>
      </c>
      <c r="X5" s="503"/>
      <c r="Y5" s="504"/>
      <c r="Z5" s="503" t="s">
        <v>151</v>
      </c>
      <c r="AA5" s="503"/>
      <c r="AB5" s="504"/>
      <c r="AC5" s="503" t="s">
        <v>152</v>
      </c>
      <c r="AD5" s="503"/>
      <c r="AE5" s="504"/>
      <c r="AF5" s="503" t="s">
        <v>153</v>
      </c>
      <c r="AG5" s="503"/>
      <c r="AH5" s="504"/>
      <c r="AI5" s="503" t="s">
        <v>154</v>
      </c>
      <c r="AJ5" s="503"/>
      <c r="AK5" s="504"/>
      <c r="AL5" s="503" t="s">
        <v>155</v>
      </c>
      <c r="AM5" s="503"/>
      <c r="AN5" s="504"/>
      <c r="AO5" s="503" t="s">
        <v>156</v>
      </c>
      <c r="AP5" s="503"/>
      <c r="AQ5" s="504"/>
      <c r="AR5" s="503" t="s">
        <v>157</v>
      </c>
      <c r="AS5" s="503"/>
      <c r="AT5" s="504"/>
      <c r="AU5" s="503" t="s">
        <v>158</v>
      </c>
      <c r="AV5" s="503"/>
      <c r="AW5" s="507"/>
    </row>
    <row r="6" spans="1:49" s="76" customFormat="1" ht="15" customHeight="1">
      <c r="A6" s="496"/>
      <c r="B6" s="497"/>
      <c r="C6" s="497"/>
      <c r="D6" s="497"/>
      <c r="E6" s="497"/>
      <c r="F6" s="497"/>
      <c r="G6" s="497"/>
      <c r="H6" s="497"/>
      <c r="I6" s="497"/>
      <c r="J6" s="498"/>
      <c r="K6" s="125" t="s">
        <v>173</v>
      </c>
      <c r="L6" s="177" t="s">
        <v>187</v>
      </c>
      <c r="M6" s="208" t="s">
        <v>188</v>
      </c>
      <c r="N6" s="253" t="s">
        <v>173</v>
      </c>
      <c r="O6" s="254" t="s">
        <v>187</v>
      </c>
      <c r="P6" s="179" t="s">
        <v>188</v>
      </c>
      <c r="Q6" s="180" t="s">
        <v>173</v>
      </c>
      <c r="R6" s="178" t="s">
        <v>187</v>
      </c>
      <c r="S6" s="179" t="s">
        <v>188</v>
      </c>
      <c r="T6" s="180" t="s">
        <v>173</v>
      </c>
      <c r="U6" s="178" t="s">
        <v>187</v>
      </c>
      <c r="V6" s="179" t="s">
        <v>188</v>
      </c>
      <c r="W6" s="180" t="s">
        <v>173</v>
      </c>
      <c r="X6" s="178" t="s">
        <v>187</v>
      </c>
      <c r="Y6" s="179" t="s">
        <v>188</v>
      </c>
      <c r="Z6" s="180" t="s">
        <v>173</v>
      </c>
      <c r="AA6" s="178" t="s">
        <v>187</v>
      </c>
      <c r="AB6" s="179" t="s">
        <v>188</v>
      </c>
      <c r="AC6" s="180" t="s">
        <v>173</v>
      </c>
      <c r="AD6" s="178" t="s">
        <v>187</v>
      </c>
      <c r="AE6" s="179" t="s">
        <v>188</v>
      </c>
      <c r="AF6" s="180" t="s">
        <v>173</v>
      </c>
      <c r="AG6" s="178" t="s">
        <v>187</v>
      </c>
      <c r="AH6" s="179" t="s">
        <v>188</v>
      </c>
      <c r="AI6" s="180" t="s">
        <v>173</v>
      </c>
      <c r="AJ6" s="178" t="s">
        <v>187</v>
      </c>
      <c r="AK6" s="179" t="s">
        <v>188</v>
      </c>
      <c r="AL6" s="180" t="s">
        <v>173</v>
      </c>
      <c r="AM6" s="178" t="s">
        <v>187</v>
      </c>
      <c r="AN6" s="179" t="s">
        <v>188</v>
      </c>
      <c r="AO6" s="180" t="s">
        <v>173</v>
      </c>
      <c r="AP6" s="178" t="s">
        <v>187</v>
      </c>
      <c r="AQ6" s="179" t="s">
        <v>188</v>
      </c>
      <c r="AR6" s="180" t="s">
        <v>173</v>
      </c>
      <c r="AS6" s="178" t="s">
        <v>187</v>
      </c>
      <c r="AT6" s="179" t="s">
        <v>188</v>
      </c>
      <c r="AU6" s="180" t="s">
        <v>173</v>
      </c>
      <c r="AV6" s="178" t="s">
        <v>187</v>
      </c>
      <c r="AW6" s="181" t="s">
        <v>188</v>
      </c>
    </row>
    <row r="7" spans="1:49" ht="15" customHeight="1">
      <c r="A7" s="508" t="s">
        <v>3</v>
      </c>
      <c r="B7" s="509"/>
      <c r="C7" s="509"/>
      <c r="D7" s="509"/>
      <c r="E7" s="509"/>
      <c r="F7" s="509"/>
      <c r="G7" s="509"/>
      <c r="H7" s="509"/>
      <c r="I7" s="509"/>
      <c r="J7" s="509"/>
      <c r="K7" s="41"/>
      <c r="L7" s="41"/>
      <c r="M7" s="126"/>
      <c r="N7" s="251"/>
      <c r="O7" s="247"/>
      <c r="P7" s="183"/>
      <c r="Q7" s="183"/>
      <c r="R7" s="183"/>
      <c r="S7" s="183"/>
      <c r="T7" s="183"/>
      <c r="U7" s="183"/>
      <c r="V7" s="183"/>
      <c r="W7" s="183"/>
      <c r="X7" s="183"/>
      <c r="Y7" s="183"/>
      <c r="Z7" s="183"/>
      <c r="AA7" s="183"/>
      <c r="AB7" s="183"/>
      <c r="AC7" s="183"/>
      <c r="AD7" s="183"/>
      <c r="AE7" s="182"/>
      <c r="AF7" s="183"/>
      <c r="AG7" s="183"/>
      <c r="AH7" s="182"/>
      <c r="AI7" s="183"/>
      <c r="AJ7" s="183"/>
      <c r="AK7" s="183"/>
      <c r="AL7" s="183"/>
      <c r="AM7" s="182"/>
      <c r="AN7" s="183"/>
      <c r="AO7" s="183"/>
      <c r="AP7" s="183"/>
      <c r="AQ7" s="183"/>
      <c r="AR7" s="183"/>
      <c r="AS7" s="182"/>
      <c r="AT7" s="183"/>
      <c r="AU7" s="183"/>
      <c r="AV7" s="183"/>
      <c r="AW7" s="184"/>
    </row>
    <row r="8" spans="1:49" ht="15" customHeight="1">
      <c r="A8" s="274" t="s">
        <v>174</v>
      </c>
      <c r="B8" s="276"/>
      <c r="C8" s="275"/>
      <c r="D8" s="276"/>
      <c r="E8" s="411">
        <f>'Step 4 - Forecast Budget'!E8</f>
        <v>0</v>
      </c>
      <c r="F8" s="411"/>
      <c r="G8" s="129" t="s">
        <v>175</v>
      </c>
      <c r="H8" s="499" t="e">
        <f>'Step 4 - Forecast Budget'!H8</f>
        <v>#DIV/0!</v>
      </c>
      <c r="I8" s="499"/>
      <c r="J8" s="130" t="s">
        <v>27</v>
      </c>
      <c r="K8" s="185" t="e">
        <f>'Step 4 - Forecast Budget'!K8</f>
        <v>#DIV/0!</v>
      </c>
      <c r="L8" s="155">
        <f aca="true" t="shared" si="0" ref="L8:L17">SUM(O8+R8+U8+X8+AA8+AD8+AG8+AJ8+AM8+AP8+AS8+AV8)</f>
        <v>0</v>
      </c>
      <c r="M8" s="186" t="e">
        <f>L8-K8</f>
        <v>#DIV/0!</v>
      </c>
      <c r="N8" s="155">
        <f>'Step 4 - Forecast Budget'!M8</f>
        <v>0</v>
      </c>
      <c r="O8" s="131"/>
      <c r="P8" s="186">
        <f>O8-N8</f>
        <v>0</v>
      </c>
      <c r="Q8" s="157">
        <f>'Step 4 - Forecast Budget'!N8</f>
        <v>0</v>
      </c>
      <c r="R8" s="131"/>
      <c r="S8" s="186">
        <f>R8-Q8</f>
        <v>0</v>
      </c>
      <c r="T8" s="157">
        <f>'Step 4 - Forecast Budget'!O8</f>
        <v>0</v>
      </c>
      <c r="U8" s="131"/>
      <c r="V8" s="186">
        <f>U8-T8</f>
        <v>0</v>
      </c>
      <c r="W8" s="157">
        <f>'Step 4 - Forecast Budget'!P8</f>
        <v>0</v>
      </c>
      <c r="X8" s="131"/>
      <c r="Y8" s="186">
        <f>X8-W8</f>
        <v>0</v>
      </c>
      <c r="Z8" s="157">
        <f>'Step 4 - Forecast Budget'!Q8</f>
        <v>0</v>
      </c>
      <c r="AA8" s="137"/>
      <c r="AB8" s="186">
        <f>AA8-Z8</f>
        <v>0</v>
      </c>
      <c r="AC8" s="157">
        <f>'Step 4 - Forecast Budget'!R8</f>
        <v>0</v>
      </c>
      <c r="AD8" s="137"/>
      <c r="AE8" s="186">
        <f>AD8-AC8</f>
        <v>0</v>
      </c>
      <c r="AF8" s="157">
        <f>'Step 4 - Forecast Budget'!S8</f>
        <v>0</v>
      </c>
      <c r="AG8" s="137"/>
      <c r="AH8" s="186">
        <f>AG8-AF8</f>
        <v>0</v>
      </c>
      <c r="AI8" s="157">
        <f>'Step 4 - Forecast Budget'!T8</f>
        <v>0</v>
      </c>
      <c r="AJ8" s="137"/>
      <c r="AK8" s="186">
        <f>AJ8-AI8</f>
        <v>0</v>
      </c>
      <c r="AL8" s="157">
        <f>'Step 4 - Forecast Budget'!U8</f>
        <v>0</v>
      </c>
      <c r="AM8" s="137"/>
      <c r="AN8" s="186">
        <f>AM8-AL8</f>
        <v>0</v>
      </c>
      <c r="AO8" s="157">
        <f>'Step 4 - Forecast Budget'!V8</f>
        <v>0</v>
      </c>
      <c r="AP8" s="137"/>
      <c r="AQ8" s="186">
        <f>AP8-AO8</f>
        <v>0</v>
      </c>
      <c r="AR8" s="157">
        <f>'Step 4 - Forecast Budget'!W8</f>
        <v>0</v>
      </c>
      <c r="AS8" s="131"/>
      <c r="AT8" s="186">
        <f>AS8-AR8</f>
        <v>0</v>
      </c>
      <c r="AU8" s="157">
        <f>'Step 4 - Forecast Budget'!X8</f>
        <v>0</v>
      </c>
      <c r="AV8" s="137"/>
      <c r="AW8" s="186">
        <f>AV8-AU8</f>
        <v>0</v>
      </c>
    </row>
    <row r="9" spans="1:49" ht="15" customHeight="1">
      <c r="A9" s="470" t="s">
        <v>189</v>
      </c>
      <c r="B9" s="471"/>
      <c r="C9" s="471"/>
      <c r="D9" s="471"/>
      <c r="E9" s="487">
        <f>'Step 4 - Forecast Budget'!E9</f>
        <v>0</v>
      </c>
      <c r="F9" s="487"/>
      <c r="G9" s="129" t="s">
        <v>177</v>
      </c>
      <c r="H9" s="510" t="e">
        <f>'Step 4 - Forecast Budget'!H9</f>
        <v>#DIV/0!</v>
      </c>
      <c r="I9" s="510"/>
      <c r="J9" s="134" t="s">
        <v>27</v>
      </c>
      <c r="K9" s="185" t="e">
        <f>'Step 4 - Forecast Budget'!K9</f>
        <v>#DIV/0!</v>
      </c>
      <c r="L9" s="155">
        <f t="shared" si="0"/>
        <v>0</v>
      </c>
      <c r="M9" s="186" t="e">
        <f aca="true" t="shared" si="1" ref="M9:M18">L9-K9</f>
        <v>#DIV/0!</v>
      </c>
      <c r="N9" s="155">
        <f>'Step 4 - Forecast Budget'!M9</f>
        <v>0</v>
      </c>
      <c r="O9" s="137"/>
      <c r="P9" s="186">
        <f aca="true" t="shared" si="2" ref="P9:P18">O9-N9</f>
        <v>0</v>
      </c>
      <c r="Q9" s="157">
        <f>'Step 4 - Forecast Budget'!N9</f>
        <v>0</v>
      </c>
      <c r="R9" s="137"/>
      <c r="S9" s="186">
        <f aca="true" t="shared" si="3" ref="S9:S18">R9-Q9</f>
        <v>0</v>
      </c>
      <c r="T9" s="157">
        <f>'Step 4 - Forecast Budget'!O9</f>
        <v>0</v>
      </c>
      <c r="U9" s="137"/>
      <c r="V9" s="186">
        <f aca="true" t="shared" si="4" ref="V9:V18">U9-T9</f>
        <v>0</v>
      </c>
      <c r="W9" s="157">
        <f>'Step 4 - Forecast Budget'!P9</f>
        <v>0</v>
      </c>
      <c r="X9" s="137"/>
      <c r="Y9" s="186">
        <f aca="true" t="shared" si="5" ref="Y9:Y18">X9-W9</f>
        <v>0</v>
      </c>
      <c r="Z9" s="157">
        <f>'Step 4 - Forecast Budget'!Q9</f>
        <v>0</v>
      </c>
      <c r="AA9" s="137"/>
      <c r="AB9" s="186">
        <f aca="true" t="shared" si="6" ref="AB9:AB18">AA9-Z9</f>
        <v>0</v>
      </c>
      <c r="AC9" s="157">
        <f>'Step 4 - Forecast Budget'!R9</f>
        <v>0</v>
      </c>
      <c r="AD9" s="137"/>
      <c r="AE9" s="186">
        <f aca="true" t="shared" si="7" ref="AE9:AE18">AD9-AC9</f>
        <v>0</v>
      </c>
      <c r="AF9" s="157">
        <f>'Step 4 - Forecast Budget'!S9</f>
        <v>0</v>
      </c>
      <c r="AG9" s="137"/>
      <c r="AH9" s="186">
        <f aca="true" t="shared" si="8" ref="AH9:AH18">AG9-AF9</f>
        <v>0</v>
      </c>
      <c r="AI9" s="157">
        <f>'Step 4 - Forecast Budget'!T9</f>
        <v>0</v>
      </c>
      <c r="AJ9" s="137"/>
      <c r="AK9" s="186">
        <f aca="true" t="shared" si="9" ref="AK9:AK18">AJ9-AI9</f>
        <v>0</v>
      </c>
      <c r="AL9" s="157">
        <f>'Step 4 - Forecast Budget'!U9</f>
        <v>0</v>
      </c>
      <c r="AM9" s="137"/>
      <c r="AN9" s="186">
        <f aca="true" t="shared" si="10" ref="AN9:AN18">AM9-AL9</f>
        <v>0</v>
      </c>
      <c r="AO9" s="157">
        <f>'Step 4 - Forecast Budget'!V9</f>
        <v>0</v>
      </c>
      <c r="AP9" s="137"/>
      <c r="AQ9" s="186">
        <f aca="true" t="shared" si="11" ref="AQ9:AQ18">AP9-AO9</f>
        <v>0</v>
      </c>
      <c r="AR9" s="157">
        <f>'Step 4 - Forecast Budget'!W9</f>
        <v>0</v>
      </c>
      <c r="AS9" s="137"/>
      <c r="AT9" s="186">
        <f aca="true" t="shared" si="12" ref="AT9:AT18">AS9-AR9</f>
        <v>0</v>
      </c>
      <c r="AU9" s="157">
        <f>'Step 4 - Forecast Budget'!X9</f>
        <v>0</v>
      </c>
      <c r="AV9" s="137"/>
      <c r="AW9" s="186">
        <f aca="true" t="shared" si="13" ref="AW9:AW18">AV9-AU9</f>
        <v>0</v>
      </c>
    </row>
    <row r="10" spans="1:49" ht="15" customHeight="1">
      <c r="A10" s="265" t="str">
        <f>'Step 1 - Milk Income'!A18</f>
        <v>Previous May production &amp; advance on last season</v>
      </c>
      <c r="B10" s="266"/>
      <c r="C10" s="266"/>
      <c r="D10" s="266"/>
      <c r="E10" s="271"/>
      <c r="F10" s="271"/>
      <c r="G10" s="136"/>
      <c r="H10" s="272"/>
      <c r="I10" s="272"/>
      <c r="J10" s="130"/>
      <c r="K10" s="185">
        <f>'Step 4 - Forecast Budget'!K10</f>
        <v>0</v>
      </c>
      <c r="L10" s="155">
        <f t="shared" si="0"/>
        <v>0</v>
      </c>
      <c r="M10" s="186">
        <f t="shared" si="1"/>
        <v>0</v>
      </c>
      <c r="N10" s="155">
        <f>'Step 4 - Forecast Budget'!M10</f>
        <v>0</v>
      </c>
      <c r="O10" s="137"/>
      <c r="P10" s="186">
        <f t="shared" si="2"/>
        <v>0</v>
      </c>
      <c r="Q10" s="157">
        <f>'Step 4 - Forecast Budget'!N10</f>
        <v>0</v>
      </c>
      <c r="R10" s="137"/>
      <c r="S10" s="186">
        <f t="shared" si="3"/>
        <v>0</v>
      </c>
      <c r="T10" s="157">
        <f>'Step 4 - Forecast Budget'!O10</f>
        <v>0</v>
      </c>
      <c r="U10" s="137"/>
      <c r="V10" s="186">
        <f t="shared" si="4"/>
        <v>0</v>
      </c>
      <c r="W10" s="157">
        <f>'Step 4 - Forecast Budget'!P10</f>
        <v>0</v>
      </c>
      <c r="X10" s="137"/>
      <c r="Y10" s="186">
        <f>X10-W10</f>
        <v>0</v>
      </c>
      <c r="Z10" s="157">
        <f>'Step 4 - Forecast Budget'!Q10</f>
        <v>0</v>
      </c>
      <c r="AA10" s="137"/>
      <c r="AB10" s="186">
        <f>AA10-Z10</f>
        <v>0</v>
      </c>
      <c r="AC10" s="157">
        <f>'Step 4 - Forecast Budget'!R10</f>
        <v>0</v>
      </c>
      <c r="AD10" s="137"/>
      <c r="AE10" s="186">
        <f>AD10-AC10</f>
        <v>0</v>
      </c>
      <c r="AF10" s="157">
        <f>'Step 4 - Forecast Budget'!S10</f>
        <v>0</v>
      </c>
      <c r="AG10" s="137"/>
      <c r="AH10" s="186">
        <f>AG10-AF10</f>
        <v>0</v>
      </c>
      <c r="AI10" s="157">
        <f>'Step 4 - Forecast Budget'!T10</f>
        <v>0</v>
      </c>
      <c r="AJ10" s="137"/>
      <c r="AK10" s="186">
        <f>AJ10-AI10</f>
        <v>0</v>
      </c>
      <c r="AL10" s="157">
        <f>'Step 4 - Forecast Budget'!U10</f>
        <v>0</v>
      </c>
      <c r="AM10" s="137"/>
      <c r="AN10" s="186">
        <f>AM10-AL10</f>
        <v>0</v>
      </c>
      <c r="AO10" s="157">
        <f>'Step 4 - Forecast Budget'!V10</f>
        <v>0</v>
      </c>
      <c r="AP10" s="137"/>
      <c r="AQ10" s="186">
        <f>AP10-AO10</f>
        <v>0</v>
      </c>
      <c r="AR10" s="157">
        <f>'Step 4 - Forecast Budget'!W10</f>
        <v>0</v>
      </c>
      <c r="AS10" s="137"/>
      <c r="AT10" s="186">
        <f>AS10-AR10</f>
        <v>0</v>
      </c>
      <c r="AU10" s="157">
        <f>'Step 4 - Forecast Budget'!X10</f>
        <v>0</v>
      </c>
      <c r="AV10" s="137"/>
      <c r="AW10" s="186">
        <f t="shared" si="13"/>
        <v>0</v>
      </c>
    </row>
    <row r="11" spans="1:49" ht="15" customHeight="1">
      <c r="A11" s="470" t="s">
        <v>190</v>
      </c>
      <c r="B11" s="471"/>
      <c r="C11" s="471"/>
      <c r="D11" s="471"/>
      <c r="E11" s="489"/>
      <c r="F11" s="489"/>
      <c r="G11" s="471"/>
      <c r="H11" s="489"/>
      <c r="I11" s="489"/>
      <c r="J11" s="476"/>
      <c r="K11" s="185">
        <f>'Step 4 - Forecast Budget'!K11</f>
        <v>0</v>
      </c>
      <c r="L11" s="155">
        <f t="shared" si="0"/>
        <v>0</v>
      </c>
      <c r="M11" s="186">
        <f t="shared" si="1"/>
        <v>0</v>
      </c>
      <c r="N11" s="155">
        <f>'Step 4 - Forecast Budget'!M11</f>
        <v>0</v>
      </c>
      <c r="O11" s="137"/>
      <c r="P11" s="186">
        <f t="shared" si="2"/>
        <v>0</v>
      </c>
      <c r="Q11" s="157">
        <f>'Step 4 - Forecast Budget'!N11</f>
        <v>0</v>
      </c>
      <c r="R11" s="137"/>
      <c r="S11" s="186">
        <f t="shared" si="3"/>
        <v>0</v>
      </c>
      <c r="T11" s="157">
        <f>'Step 4 - Forecast Budget'!O11</f>
        <v>0</v>
      </c>
      <c r="U11" s="137"/>
      <c r="V11" s="186">
        <f t="shared" si="4"/>
        <v>0</v>
      </c>
      <c r="W11" s="157">
        <f>'Step 4 - Forecast Budget'!P11</f>
        <v>0</v>
      </c>
      <c r="X11" s="137"/>
      <c r="Y11" s="186">
        <f t="shared" si="5"/>
        <v>0</v>
      </c>
      <c r="Z11" s="157">
        <f>'Step 4 - Forecast Budget'!Q11</f>
        <v>0</v>
      </c>
      <c r="AA11" s="137"/>
      <c r="AB11" s="186">
        <f t="shared" si="6"/>
        <v>0</v>
      </c>
      <c r="AC11" s="157">
        <f>'Step 4 - Forecast Budget'!R11</f>
        <v>0</v>
      </c>
      <c r="AD11" s="137"/>
      <c r="AE11" s="186">
        <f t="shared" si="7"/>
        <v>0</v>
      </c>
      <c r="AF11" s="157">
        <f>'Step 4 - Forecast Budget'!S11</f>
        <v>0</v>
      </c>
      <c r="AG11" s="137"/>
      <c r="AH11" s="186">
        <f t="shared" si="8"/>
        <v>0</v>
      </c>
      <c r="AI11" s="157">
        <f>'Step 4 - Forecast Budget'!T11</f>
        <v>0</v>
      </c>
      <c r="AJ11" s="137"/>
      <c r="AK11" s="186">
        <f t="shared" si="9"/>
        <v>0</v>
      </c>
      <c r="AL11" s="157">
        <f>'Step 4 - Forecast Budget'!U11</f>
        <v>0</v>
      </c>
      <c r="AM11" s="137"/>
      <c r="AN11" s="186">
        <f t="shared" si="10"/>
        <v>0</v>
      </c>
      <c r="AO11" s="157">
        <f>'Step 4 - Forecast Budget'!V11</f>
        <v>0</v>
      </c>
      <c r="AP11" s="137"/>
      <c r="AQ11" s="186">
        <f t="shared" si="11"/>
        <v>0</v>
      </c>
      <c r="AR11" s="157">
        <f>'Step 4 - Forecast Budget'!W11</f>
        <v>0</v>
      </c>
      <c r="AS11" s="137"/>
      <c r="AT11" s="186">
        <f t="shared" si="12"/>
        <v>0</v>
      </c>
      <c r="AU11" s="157">
        <f>'Step 4 - Forecast Budget'!X11</f>
        <v>0</v>
      </c>
      <c r="AV11" s="137"/>
      <c r="AW11" s="186">
        <f t="shared" si="13"/>
        <v>0</v>
      </c>
    </row>
    <row r="12" spans="1:49" ht="15" customHeight="1">
      <c r="A12" s="393" t="s">
        <v>246</v>
      </c>
      <c r="B12" s="394"/>
      <c r="C12" s="394"/>
      <c r="D12" s="394"/>
      <c r="E12" s="395"/>
      <c r="F12" s="395"/>
      <c r="G12" s="394"/>
      <c r="H12" s="395"/>
      <c r="I12" s="395"/>
      <c r="J12" s="396"/>
      <c r="K12" s="185">
        <f>'Step 4 - Forecast Budget'!K12</f>
        <v>0</v>
      </c>
      <c r="L12" s="155">
        <f t="shared" si="0"/>
        <v>0</v>
      </c>
      <c r="M12" s="186">
        <f t="shared" si="1"/>
        <v>0</v>
      </c>
      <c r="N12" s="155">
        <f>'Step 4 - Forecast Budget'!M12</f>
        <v>0</v>
      </c>
      <c r="O12" s="137"/>
      <c r="P12" s="186">
        <f t="shared" si="2"/>
        <v>0</v>
      </c>
      <c r="Q12" s="157">
        <f>'Step 4 - Forecast Budget'!N12</f>
        <v>0</v>
      </c>
      <c r="R12" s="137"/>
      <c r="S12" s="186">
        <f>R12-Q12</f>
        <v>0</v>
      </c>
      <c r="T12" s="157">
        <f>'Step 4 - Forecast Budget'!O12</f>
        <v>0</v>
      </c>
      <c r="U12" s="137"/>
      <c r="V12" s="186">
        <f>U12-T12</f>
        <v>0</v>
      </c>
      <c r="W12" s="157">
        <f>'Step 4 - Forecast Budget'!P12</f>
        <v>0</v>
      </c>
      <c r="X12" s="137"/>
      <c r="Y12" s="186">
        <f>X12-W12</f>
        <v>0</v>
      </c>
      <c r="Z12" s="157">
        <f>'Step 4 - Forecast Budget'!Q12</f>
        <v>0</v>
      </c>
      <c r="AA12" s="137"/>
      <c r="AB12" s="186">
        <f>AA12-Z12</f>
        <v>0</v>
      </c>
      <c r="AC12" s="157">
        <f>'Step 4 - Forecast Budget'!R12</f>
        <v>0</v>
      </c>
      <c r="AD12" s="137"/>
      <c r="AE12" s="186">
        <f>AD12-AC12</f>
        <v>0</v>
      </c>
      <c r="AF12" s="157">
        <f>'Step 4 - Forecast Budget'!S12</f>
        <v>0</v>
      </c>
      <c r="AG12" s="137"/>
      <c r="AH12" s="186">
        <f>AG12-AF12</f>
        <v>0</v>
      </c>
      <c r="AI12" s="157">
        <f>'Step 4 - Forecast Budget'!T12</f>
        <v>0</v>
      </c>
      <c r="AJ12" s="137"/>
      <c r="AK12" s="186">
        <f>AJ12-AI12</f>
        <v>0</v>
      </c>
      <c r="AL12" s="157">
        <f>'Step 4 - Forecast Budget'!U12</f>
        <v>0</v>
      </c>
      <c r="AM12" s="137"/>
      <c r="AN12" s="186">
        <f>AM12-AL12</f>
        <v>0</v>
      </c>
      <c r="AO12" s="157">
        <f>'Step 4 - Forecast Budget'!V12</f>
        <v>0</v>
      </c>
      <c r="AP12" s="137"/>
      <c r="AQ12" s="186">
        <f>AP12-AO12</f>
        <v>0</v>
      </c>
      <c r="AR12" s="157">
        <f>'Step 4 - Forecast Budget'!W12</f>
        <v>0</v>
      </c>
      <c r="AS12" s="137"/>
      <c r="AT12" s="186">
        <f>AS12-AR12</f>
        <v>0</v>
      </c>
      <c r="AU12" s="157">
        <f>'Step 4 - Forecast Budget'!X12</f>
        <v>0</v>
      </c>
      <c r="AV12" s="137"/>
      <c r="AW12" s="186">
        <f t="shared" si="13"/>
        <v>0</v>
      </c>
    </row>
    <row r="13" spans="1:49" ht="15" customHeight="1">
      <c r="A13" s="393" t="s">
        <v>247</v>
      </c>
      <c r="B13" s="394"/>
      <c r="C13" s="394"/>
      <c r="D13" s="394"/>
      <c r="E13" s="395"/>
      <c r="F13" s="395"/>
      <c r="G13" s="394"/>
      <c r="H13" s="395"/>
      <c r="I13" s="395"/>
      <c r="J13" s="396"/>
      <c r="K13" s="185">
        <f>'Step 4 - Forecast Budget'!K13</f>
        <v>0</v>
      </c>
      <c r="L13" s="155">
        <f t="shared" si="0"/>
        <v>0</v>
      </c>
      <c r="M13" s="186">
        <f t="shared" si="1"/>
        <v>0</v>
      </c>
      <c r="N13" s="155">
        <f>'Step 4 - Forecast Budget'!M13</f>
        <v>0</v>
      </c>
      <c r="O13" s="137"/>
      <c r="P13" s="186">
        <f t="shared" si="2"/>
        <v>0</v>
      </c>
      <c r="Q13" s="157">
        <f>'Step 4 - Forecast Budget'!N13</f>
        <v>0</v>
      </c>
      <c r="R13" s="137"/>
      <c r="S13" s="186">
        <f>R13-Q13</f>
        <v>0</v>
      </c>
      <c r="T13" s="157">
        <f>'Step 4 - Forecast Budget'!O13</f>
        <v>0</v>
      </c>
      <c r="U13" s="137"/>
      <c r="V13" s="186">
        <f>U13-T13</f>
        <v>0</v>
      </c>
      <c r="W13" s="157">
        <f>'Step 4 - Forecast Budget'!P13</f>
        <v>0</v>
      </c>
      <c r="X13" s="137"/>
      <c r="Y13" s="186">
        <f>X13-W13</f>
        <v>0</v>
      </c>
      <c r="Z13" s="157">
        <f>'Step 4 - Forecast Budget'!Q13</f>
        <v>0</v>
      </c>
      <c r="AA13" s="137"/>
      <c r="AB13" s="186">
        <f>AA13-Z13</f>
        <v>0</v>
      </c>
      <c r="AC13" s="157">
        <f>'Step 4 - Forecast Budget'!R13</f>
        <v>0</v>
      </c>
      <c r="AD13" s="137"/>
      <c r="AE13" s="186">
        <f>AD13-AC13</f>
        <v>0</v>
      </c>
      <c r="AF13" s="157">
        <f>'Step 4 - Forecast Budget'!S13</f>
        <v>0</v>
      </c>
      <c r="AG13" s="137"/>
      <c r="AH13" s="186">
        <f>AG13-AF13</f>
        <v>0</v>
      </c>
      <c r="AI13" s="157">
        <f>'Step 4 - Forecast Budget'!T13</f>
        <v>0</v>
      </c>
      <c r="AJ13" s="137"/>
      <c r="AK13" s="186">
        <f>AJ13-AI13</f>
        <v>0</v>
      </c>
      <c r="AL13" s="157">
        <f>'Step 4 - Forecast Budget'!U13</f>
        <v>0</v>
      </c>
      <c r="AM13" s="137"/>
      <c r="AN13" s="186">
        <f>AM13-AL13</f>
        <v>0</v>
      </c>
      <c r="AO13" s="157">
        <f>'Step 4 - Forecast Budget'!V13</f>
        <v>0</v>
      </c>
      <c r="AP13" s="137"/>
      <c r="AQ13" s="186">
        <f>AP13-AO13</f>
        <v>0</v>
      </c>
      <c r="AR13" s="157">
        <f>'Step 4 - Forecast Budget'!W13</f>
        <v>0</v>
      </c>
      <c r="AS13" s="137"/>
      <c r="AT13" s="186">
        <f>AS13-AR13</f>
        <v>0</v>
      </c>
      <c r="AU13" s="157">
        <f>'Step 4 - Forecast Budget'!X13</f>
        <v>0</v>
      </c>
      <c r="AV13" s="137"/>
      <c r="AW13" s="186">
        <f t="shared" si="13"/>
        <v>0</v>
      </c>
    </row>
    <row r="14" spans="1:49" ht="15" customHeight="1">
      <c r="A14" s="478" t="s">
        <v>4</v>
      </c>
      <c r="B14" s="479"/>
      <c r="C14" s="479"/>
      <c r="D14" s="479"/>
      <c r="E14" s="479"/>
      <c r="F14" s="479"/>
      <c r="G14" s="479"/>
      <c r="H14" s="479"/>
      <c r="I14" s="479"/>
      <c r="J14" s="479"/>
      <c r="K14" s="144" t="e">
        <f>'Step 4 - Forecast Budget'!K14</f>
        <v>#DIV/0!</v>
      </c>
      <c r="L14" s="187">
        <f t="shared" si="0"/>
        <v>0</v>
      </c>
      <c r="M14" s="188" t="e">
        <f t="shared" si="1"/>
        <v>#DIV/0!</v>
      </c>
      <c r="N14" s="187">
        <f>'Step 4 - Forecast Budget'!M14</f>
        <v>0</v>
      </c>
      <c r="O14" s="189">
        <f>SUM(O8:O13)</f>
        <v>0</v>
      </c>
      <c r="P14" s="188">
        <f t="shared" si="2"/>
        <v>0</v>
      </c>
      <c r="Q14" s="189">
        <f>'Step 4 - Forecast Budget'!N14</f>
        <v>0</v>
      </c>
      <c r="R14" s="138">
        <f>SUM(R8:R13)</f>
        <v>0</v>
      </c>
      <c r="S14" s="188">
        <f t="shared" si="3"/>
        <v>0</v>
      </c>
      <c r="T14" s="189">
        <f>'Step 4 - Forecast Budget'!O14</f>
        <v>0</v>
      </c>
      <c r="U14" s="138">
        <f>SUM(U8:U13)</f>
        <v>0</v>
      </c>
      <c r="V14" s="188">
        <f t="shared" si="4"/>
        <v>0</v>
      </c>
      <c r="W14" s="189">
        <f>'Step 4 - Forecast Budget'!P14</f>
        <v>0</v>
      </c>
      <c r="X14" s="138">
        <f>SUM(X8:X13)</f>
        <v>0</v>
      </c>
      <c r="Y14" s="188">
        <f t="shared" si="5"/>
        <v>0</v>
      </c>
      <c r="Z14" s="189">
        <f>'Step 4 - Forecast Budget'!Q14</f>
        <v>0</v>
      </c>
      <c r="AA14" s="138">
        <f>SUM(AA8:AA13)</f>
        <v>0</v>
      </c>
      <c r="AB14" s="188">
        <f t="shared" si="6"/>
        <v>0</v>
      </c>
      <c r="AC14" s="189">
        <f>'Step 4 - Forecast Budget'!R14</f>
        <v>0</v>
      </c>
      <c r="AD14" s="138">
        <f>SUM(AD8:AD13)</f>
        <v>0</v>
      </c>
      <c r="AE14" s="188">
        <f t="shared" si="7"/>
        <v>0</v>
      </c>
      <c r="AF14" s="189">
        <f>'Step 4 - Forecast Budget'!S14</f>
        <v>0</v>
      </c>
      <c r="AG14" s="138">
        <f>SUM(AG8:AG13)</f>
        <v>0</v>
      </c>
      <c r="AH14" s="188">
        <f t="shared" si="8"/>
        <v>0</v>
      </c>
      <c r="AI14" s="189">
        <f>'Step 4 - Forecast Budget'!T14</f>
        <v>0</v>
      </c>
      <c r="AJ14" s="138">
        <f>SUM(AJ8:AJ13)</f>
        <v>0</v>
      </c>
      <c r="AK14" s="188">
        <f t="shared" si="9"/>
        <v>0</v>
      </c>
      <c r="AL14" s="189">
        <f>'Step 4 - Forecast Budget'!U14</f>
        <v>0</v>
      </c>
      <c r="AM14" s="138">
        <f>SUM(AM8:AM13)</f>
        <v>0</v>
      </c>
      <c r="AN14" s="188">
        <f t="shared" si="10"/>
        <v>0</v>
      </c>
      <c r="AO14" s="189">
        <f>'Step 4 - Forecast Budget'!V14</f>
        <v>0</v>
      </c>
      <c r="AP14" s="138">
        <f>SUM(AP8:AP13)</f>
        <v>0</v>
      </c>
      <c r="AQ14" s="188">
        <f t="shared" si="11"/>
        <v>0</v>
      </c>
      <c r="AR14" s="189">
        <f>'Step 4 - Forecast Budget'!W14</f>
        <v>0</v>
      </c>
      <c r="AS14" s="138">
        <f>SUM(AS8:AS13)</f>
        <v>0</v>
      </c>
      <c r="AT14" s="188">
        <f t="shared" si="12"/>
        <v>0</v>
      </c>
      <c r="AU14" s="189">
        <f>'Step 4 - Forecast Budget'!X14</f>
        <v>0</v>
      </c>
      <c r="AV14" s="138">
        <f>SUM(AV8:AV13)</f>
        <v>0</v>
      </c>
      <c r="AW14" s="188">
        <f t="shared" si="13"/>
        <v>0</v>
      </c>
    </row>
    <row r="15" spans="1:49" ht="15" customHeight="1">
      <c r="A15" s="393" t="s">
        <v>245</v>
      </c>
      <c r="B15" s="394"/>
      <c r="C15" s="394"/>
      <c r="D15" s="394"/>
      <c r="E15" s="395"/>
      <c r="F15" s="395"/>
      <c r="G15" s="394"/>
      <c r="H15" s="395"/>
      <c r="I15" s="395"/>
      <c r="J15" s="396"/>
      <c r="K15" s="185">
        <f>'Step 4 - Forecast Budget'!K15</f>
        <v>0</v>
      </c>
      <c r="L15" s="155">
        <f t="shared" si="0"/>
        <v>0</v>
      </c>
      <c r="M15" s="186">
        <f t="shared" si="1"/>
        <v>0</v>
      </c>
      <c r="N15" s="155">
        <f>'Step 4 - Forecast Budget'!M15</f>
        <v>0</v>
      </c>
      <c r="O15" s="141"/>
      <c r="P15" s="186">
        <f t="shared" si="2"/>
        <v>0</v>
      </c>
      <c r="Q15" s="157">
        <f>'Step 4 - Forecast Budget'!N15</f>
        <v>0</v>
      </c>
      <c r="R15" s="141"/>
      <c r="S15" s="186">
        <f t="shared" si="3"/>
        <v>0</v>
      </c>
      <c r="T15" s="157">
        <f>'Step 4 - Forecast Budget'!O15</f>
        <v>0</v>
      </c>
      <c r="U15" s="141"/>
      <c r="V15" s="186">
        <f t="shared" si="4"/>
        <v>0</v>
      </c>
      <c r="W15" s="157">
        <f>'Step 4 - Forecast Budget'!P15</f>
        <v>0</v>
      </c>
      <c r="X15" s="141"/>
      <c r="Y15" s="186">
        <f t="shared" si="5"/>
        <v>0</v>
      </c>
      <c r="Z15" s="157">
        <f>'Step 4 - Forecast Budget'!Q15</f>
        <v>0</v>
      </c>
      <c r="AA15" s="141"/>
      <c r="AB15" s="186">
        <f t="shared" si="6"/>
        <v>0</v>
      </c>
      <c r="AC15" s="157">
        <f>'Step 4 - Forecast Budget'!R15</f>
        <v>0</v>
      </c>
      <c r="AD15" s="141"/>
      <c r="AE15" s="186">
        <f t="shared" si="7"/>
        <v>0</v>
      </c>
      <c r="AF15" s="157">
        <f>'Step 4 - Forecast Budget'!S15</f>
        <v>0</v>
      </c>
      <c r="AG15" s="141"/>
      <c r="AH15" s="186">
        <f t="shared" si="8"/>
        <v>0</v>
      </c>
      <c r="AI15" s="157">
        <f>'Step 4 - Forecast Budget'!T15</f>
        <v>0</v>
      </c>
      <c r="AJ15" s="141"/>
      <c r="AK15" s="186">
        <f t="shared" si="9"/>
        <v>0</v>
      </c>
      <c r="AL15" s="157">
        <f>'Step 4 - Forecast Budget'!U15</f>
        <v>0</v>
      </c>
      <c r="AM15" s="141"/>
      <c r="AN15" s="186">
        <f t="shared" si="10"/>
        <v>0</v>
      </c>
      <c r="AO15" s="157">
        <f>'Step 4 - Forecast Budget'!V15</f>
        <v>0</v>
      </c>
      <c r="AP15" s="141"/>
      <c r="AQ15" s="186">
        <f t="shared" si="11"/>
        <v>0</v>
      </c>
      <c r="AR15" s="157">
        <f>'Step 4 - Forecast Budget'!W15</f>
        <v>0</v>
      </c>
      <c r="AS15" s="141"/>
      <c r="AT15" s="186">
        <f t="shared" si="12"/>
        <v>0</v>
      </c>
      <c r="AU15" s="157">
        <f>'Step 4 - Forecast Budget'!X15</f>
        <v>0</v>
      </c>
      <c r="AV15" s="141"/>
      <c r="AW15" s="186">
        <f t="shared" si="13"/>
        <v>0</v>
      </c>
    </row>
    <row r="16" spans="1:49" ht="15" customHeight="1">
      <c r="A16" s="393" t="s">
        <v>248</v>
      </c>
      <c r="B16" s="394"/>
      <c r="C16" s="394"/>
      <c r="D16" s="394"/>
      <c r="E16" s="395"/>
      <c r="F16" s="395"/>
      <c r="G16" s="394"/>
      <c r="H16" s="395"/>
      <c r="I16" s="395"/>
      <c r="J16" s="396"/>
      <c r="K16" s="185">
        <f>'Step 4 - Forecast Budget'!K16</f>
        <v>0</v>
      </c>
      <c r="L16" s="155">
        <f t="shared" si="0"/>
        <v>0</v>
      </c>
      <c r="M16" s="186">
        <f t="shared" si="1"/>
        <v>0</v>
      </c>
      <c r="N16" s="155">
        <f>'Step 4 - Forecast Budget'!M16</f>
        <v>0</v>
      </c>
      <c r="O16" s="141"/>
      <c r="P16" s="186">
        <f t="shared" si="2"/>
        <v>0</v>
      </c>
      <c r="Q16" s="157">
        <f>'Step 4 - Forecast Budget'!N16</f>
        <v>0</v>
      </c>
      <c r="R16" s="141"/>
      <c r="S16" s="186">
        <f t="shared" si="3"/>
        <v>0</v>
      </c>
      <c r="T16" s="157">
        <f>'Step 4 - Forecast Budget'!O16</f>
        <v>0</v>
      </c>
      <c r="U16" s="141"/>
      <c r="V16" s="186">
        <f t="shared" si="4"/>
        <v>0</v>
      </c>
      <c r="W16" s="157">
        <f>'Step 4 - Forecast Budget'!P16</f>
        <v>0</v>
      </c>
      <c r="X16" s="141"/>
      <c r="Y16" s="186">
        <f t="shared" si="5"/>
        <v>0</v>
      </c>
      <c r="Z16" s="157">
        <f>'Step 4 - Forecast Budget'!Q16</f>
        <v>0</v>
      </c>
      <c r="AA16" s="141"/>
      <c r="AB16" s="186">
        <f t="shared" si="6"/>
        <v>0</v>
      </c>
      <c r="AC16" s="157">
        <f>'Step 4 - Forecast Budget'!R16</f>
        <v>0</v>
      </c>
      <c r="AD16" s="141"/>
      <c r="AE16" s="186">
        <f t="shared" si="7"/>
        <v>0</v>
      </c>
      <c r="AF16" s="157">
        <f>'Step 4 - Forecast Budget'!S16</f>
        <v>0</v>
      </c>
      <c r="AG16" s="141"/>
      <c r="AH16" s="186">
        <f t="shared" si="8"/>
        <v>0</v>
      </c>
      <c r="AI16" s="157">
        <f>'Step 4 - Forecast Budget'!T16</f>
        <v>0</v>
      </c>
      <c r="AJ16" s="141"/>
      <c r="AK16" s="186">
        <f t="shared" si="9"/>
        <v>0</v>
      </c>
      <c r="AL16" s="157">
        <f>'Step 4 - Forecast Budget'!U16</f>
        <v>0</v>
      </c>
      <c r="AM16" s="141"/>
      <c r="AN16" s="186">
        <f t="shared" si="10"/>
        <v>0</v>
      </c>
      <c r="AO16" s="157">
        <f>'Step 4 - Forecast Budget'!V16</f>
        <v>0</v>
      </c>
      <c r="AP16" s="141"/>
      <c r="AQ16" s="186">
        <f t="shared" si="11"/>
        <v>0</v>
      </c>
      <c r="AR16" s="157">
        <f>'Step 4 - Forecast Budget'!W16</f>
        <v>0</v>
      </c>
      <c r="AS16" s="141"/>
      <c r="AT16" s="186">
        <f t="shared" si="12"/>
        <v>0</v>
      </c>
      <c r="AU16" s="157">
        <f>'Step 4 - Forecast Budget'!X16</f>
        <v>0</v>
      </c>
      <c r="AV16" s="141"/>
      <c r="AW16" s="186">
        <f t="shared" si="13"/>
        <v>0</v>
      </c>
    </row>
    <row r="17" spans="1:49" ht="15" customHeight="1">
      <c r="A17" s="501" t="s">
        <v>178</v>
      </c>
      <c r="B17" s="502"/>
      <c r="C17" s="502"/>
      <c r="D17" s="502"/>
      <c r="E17" s="502"/>
      <c r="F17" s="502"/>
      <c r="G17" s="502"/>
      <c r="H17" s="502"/>
      <c r="I17" s="502"/>
      <c r="J17" s="205">
        <v>0.15</v>
      </c>
      <c r="K17" s="185">
        <f>'Step 4 - Forecast Budget'!K17</f>
        <v>0</v>
      </c>
      <c r="L17" s="155">
        <f t="shared" si="0"/>
        <v>0</v>
      </c>
      <c r="M17" s="186">
        <f t="shared" si="1"/>
        <v>0</v>
      </c>
      <c r="N17" s="155">
        <f>'Step 4 - Forecast Budget'!M17</f>
        <v>0</v>
      </c>
      <c r="O17" s="143">
        <f>(SUM(O8:O9)+SUM(O10:O12)+O15)*$J$17</f>
        <v>0</v>
      </c>
      <c r="P17" s="186">
        <f t="shared" si="2"/>
        <v>0</v>
      </c>
      <c r="Q17" s="157">
        <f>'Step 4 - Forecast Budget'!N17</f>
        <v>0</v>
      </c>
      <c r="R17" s="143">
        <f>(SUM(R8:R9)+SUM(R10:R12)+R15)*$J$17</f>
        <v>0</v>
      </c>
      <c r="S17" s="186">
        <f t="shared" si="3"/>
        <v>0</v>
      </c>
      <c r="T17" s="157">
        <f>'Step 4 - Forecast Budget'!O17</f>
        <v>0</v>
      </c>
      <c r="U17" s="143">
        <f>(SUM(U8:U9)+SUM(U10:U12)+U15)*$J$17</f>
        <v>0</v>
      </c>
      <c r="V17" s="186">
        <f t="shared" si="4"/>
        <v>0</v>
      </c>
      <c r="W17" s="157">
        <f>'Step 4 - Forecast Budget'!P17</f>
        <v>0</v>
      </c>
      <c r="X17" s="143">
        <f>(SUM(X8:X9)+SUM(X10:X12)+X15)*$J$17</f>
        <v>0</v>
      </c>
      <c r="Y17" s="186">
        <f t="shared" si="5"/>
        <v>0</v>
      </c>
      <c r="Z17" s="157">
        <f>'Step 4 - Forecast Budget'!Q17</f>
        <v>0</v>
      </c>
      <c r="AA17" s="143">
        <f>(SUM(AA8:AA9)+SUM(AA10:AA12)+AA15)*$J$17</f>
        <v>0</v>
      </c>
      <c r="AB17" s="186">
        <f t="shared" si="6"/>
        <v>0</v>
      </c>
      <c r="AC17" s="157">
        <f>'Step 4 - Forecast Budget'!R17</f>
        <v>0</v>
      </c>
      <c r="AD17" s="143">
        <f>(SUM(AD8:AD9)+SUM(AD10:AD12)+AD15)*$J$17</f>
        <v>0</v>
      </c>
      <c r="AE17" s="186">
        <f t="shared" si="7"/>
        <v>0</v>
      </c>
      <c r="AF17" s="157">
        <f>'Step 4 - Forecast Budget'!S17</f>
        <v>0</v>
      </c>
      <c r="AG17" s="143">
        <f>(SUM(AG8:AG9)+SUM(AG10:AG12)+AG15)*$J$17</f>
        <v>0</v>
      </c>
      <c r="AH17" s="186">
        <f t="shared" si="8"/>
        <v>0</v>
      </c>
      <c r="AI17" s="157">
        <f>'Step 4 - Forecast Budget'!T17</f>
        <v>0</v>
      </c>
      <c r="AJ17" s="143">
        <f>(SUM(AJ8:AJ9)+SUM(AJ10:AJ12)+AJ15)*$J$17</f>
        <v>0</v>
      </c>
      <c r="AK17" s="186">
        <f t="shared" si="9"/>
        <v>0</v>
      </c>
      <c r="AL17" s="157">
        <f>'Step 4 - Forecast Budget'!U17</f>
        <v>0</v>
      </c>
      <c r="AM17" s="143">
        <f>(SUM(AM8:AM9)+SUM(AM10:AM12)+AM15)*$J$17</f>
        <v>0</v>
      </c>
      <c r="AN17" s="186">
        <f t="shared" si="10"/>
        <v>0</v>
      </c>
      <c r="AO17" s="157">
        <f>'Step 4 - Forecast Budget'!V17</f>
        <v>0</v>
      </c>
      <c r="AP17" s="143">
        <f>(SUM(AP8:AP9)+SUM(AP10:AP12)+AP15)*$J$17</f>
        <v>0</v>
      </c>
      <c r="AQ17" s="186">
        <f t="shared" si="11"/>
        <v>0</v>
      </c>
      <c r="AR17" s="157">
        <f>'Step 4 - Forecast Budget'!W17</f>
        <v>0</v>
      </c>
      <c r="AS17" s="143">
        <f>(SUM(AS8:AS9)+SUM(AS10:AS12)+AS15)*$J$17</f>
        <v>0</v>
      </c>
      <c r="AT17" s="186">
        <f t="shared" si="12"/>
        <v>0</v>
      </c>
      <c r="AU17" s="157">
        <f>'Step 4 - Forecast Budget'!X17</f>
        <v>0</v>
      </c>
      <c r="AV17" s="143">
        <f>(SUM(AV8:AV9)+SUM(AV10:AV12)+AV15)*$J$17</f>
        <v>0</v>
      </c>
      <c r="AW17" s="186">
        <f t="shared" si="13"/>
        <v>0</v>
      </c>
    </row>
    <row r="18" spans="1:49" ht="15" customHeight="1">
      <c r="A18" s="478" t="s">
        <v>5</v>
      </c>
      <c r="B18" s="479"/>
      <c r="C18" s="479"/>
      <c r="D18" s="479"/>
      <c r="E18" s="479"/>
      <c r="F18" s="479"/>
      <c r="G18" s="479"/>
      <c r="H18" s="479"/>
      <c r="I18" s="479"/>
      <c r="J18" s="479"/>
      <c r="K18" s="144" t="e">
        <f>'Step 4 - Forecast Budget'!K18</f>
        <v>#DIV/0!</v>
      </c>
      <c r="L18" s="138">
        <f>SUM(L14:L17)</f>
        <v>0</v>
      </c>
      <c r="M18" s="188" t="e">
        <f t="shared" si="1"/>
        <v>#DIV/0!</v>
      </c>
      <c r="N18" s="187">
        <f>'Step 4 - Forecast Budget'!M18</f>
        <v>0</v>
      </c>
      <c r="O18" s="189">
        <f>SUM(O14:O17)</f>
        <v>0</v>
      </c>
      <c r="P18" s="188">
        <f t="shared" si="2"/>
        <v>0</v>
      </c>
      <c r="Q18" s="189">
        <f>'Step 4 - Forecast Budget'!N18</f>
        <v>0</v>
      </c>
      <c r="R18" s="138">
        <f>SUM(R14:R17)</f>
        <v>0</v>
      </c>
      <c r="S18" s="188">
        <f t="shared" si="3"/>
        <v>0</v>
      </c>
      <c r="T18" s="189">
        <f>'Step 4 - Forecast Budget'!O18</f>
        <v>0</v>
      </c>
      <c r="U18" s="138">
        <f>SUM(U14:U17)</f>
        <v>0</v>
      </c>
      <c r="V18" s="188">
        <f t="shared" si="4"/>
        <v>0</v>
      </c>
      <c r="W18" s="189">
        <f>'Step 4 - Forecast Budget'!P18</f>
        <v>0</v>
      </c>
      <c r="X18" s="138">
        <f>SUM(X14:X17)</f>
        <v>0</v>
      </c>
      <c r="Y18" s="188">
        <f t="shared" si="5"/>
        <v>0</v>
      </c>
      <c r="Z18" s="189">
        <f>'Step 4 - Forecast Budget'!Q18</f>
        <v>0</v>
      </c>
      <c r="AA18" s="138">
        <f>SUM(AA14:AA17)</f>
        <v>0</v>
      </c>
      <c r="AB18" s="188">
        <f t="shared" si="6"/>
        <v>0</v>
      </c>
      <c r="AC18" s="189">
        <f>'Step 4 - Forecast Budget'!R18</f>
        <v>0</v>
      </c>
      <c r="AD18" s="138">
        <f>SUM(AD14:AD17)</f>
        <v>0</v>
      </c>
      <c r="AE18" s="188">
        <f t="shared" si="7"/>
        <v>0</v>
      </c>
      <c r="AF18" s="189">
        <f>'Step 4 - Forecast Budget'!S18</f>
        <v>0</v>
      </c>
      <c r="AG18" s="138">
        <f>SUM(AG14:AG17)</f>
        <v>0</v>
      </c>
      <c r="AH18" s="188">
        <f t="shared" si="8"/>
        <v>0</v>
      </c>
      <c r="AI18" s="189">
        <f>'Step 4 - Forecast Budget'!T18</f>
        <v>0</v>
      </c>
      <c r="AJ18" s="138">
        <f>SUM(AJ14:AJ17)</f>
        <v>0</v>
      </c>
      <c r="AK18" s="188">
        <f t="shared" si="9"/>
        <v>0</v>
      </c>
      <c r="AL18" s="189">
        <f>'Step 4 - Forecast Budget'!U18</f>
        <v>0</v>
      </c>
      <c r="AM18" s="138">
        <f>SUM(AM14:AM17)</f>
        <v>0</v>
      </c>
      <c r="AN18" s="188">
        <f t="shared" si="10"/>
        <v>0</v>
      </c>
      <c r="AO18" s="189">
        <f>'Step 4 - Forecast Budget'!V18</f>
        <v>0</v>
      </c>
      <c r="AP18" s="138">
        <f>SUM(AP14:AP17)</f>
        <v>0</v>
      </c>
      <c r="AQ18" s="188">
        <f t="shared" si="11"/>
        <v>0</v>
      </c>
      <c r="AR18" s="189">
        <f>'Step 4 - Forecast Budget'!W18</f>
        <v>0</v>
      </c>
      <c r="AS18" s="138">
        <f>SUM(AS14:AS17)</f>
        <v>0</v>
      </c>
      <c r="AT18" s="188">
        <f t="shared" si="12"/>
        <v>0</v>
      </c>
      <c r="AU18" s="189">
        <f>'Step 4 - Forecast Budget'!X18</f>
        <v>0</v>
      </c>
      <c r="AV18" s="138">
        <f>SUM(AV14:AV17)</f>
        <v>0</v>
      </c>
      <c r="AW18" s="188">
        <f t="shared" si="13"/>
        <v>0</v>
      </c>
    </row>
    <row r="19" spans="1:49" s="14" customFormat="1" ht="8.25" customHeight="1">
      <c r="A19" s="146"/>
      <c r="B19" s="146"/>
      <c r="C19" s="146"/>
      <c r="D19" s="146"/>
      <c r="E19" s="146"/>
      <c r="F19" s="146"/>
      <c r="G19" s="146"/>
      <c r="H19" s="146"/>
      <c r="I19" s="146"/>
      <c r="J19" s="146"/>
      <c r="K19" s="190"/>
      <c r="L19" s="147"/>
      <c r="M19" s="146"/>
      <c r="N19" s="146"/>
      <c r="O19" s="146"/>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row>
    <row r="20" spans="1:49" s="168" customFormat="1" ht="22.5" customHeight="1">
      <c r="A20" s="480" t="s">
        <v>179</v>
      </c>
      <c r="B20" s="480"/>
      <c r="C20" s="480"/>
      <c r="D20" s="480"/>
      <c r="E20" s="480"/>
      <c r="F20" s="480"/>
      <c r="G20" s="480"/>
      <c r="H20" s="480"/>
      <c r="I20" s="480"/>
      <c r="J20" s="480"/>
      <c r="K20" s="191"/>
      <c r="L20" s="148"/>
      <c r="M20" s="255"/>
      <c r="N20" s="248"/>
      <c r="O20" s="248"/>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1"/>
    </row>
    <row r="21" spans="1:49" ht="15" customHeight="1">
      <c r="A21" s="468" t="str">
        <f>'Step 4 - Forecast Budget'!A21</f>
        <v>Wages</v>
      </c>
      <c r="B21" s="468"/>
      <c r="C21" s="468"/>
      <c r="D21" s="469"/>
      <c r="E21" s="469"/>
      <c r="F21" s="469"/>
      <c r="G21" s="469"/>
      <c r="H21" s="469"/>
      <c r="I21" s="469"/>
      <c r="J21" s="469"/>
      <c r="K21" s="185">
        <f>'Step 4 - Forecast Budget'!K21</f>
        <v>0</v>
      </c>
      <c r="L21" s="155">
        <f>SUM(O21+R21+U21+X21+AA21+AD21+AG21+AJ21+AM21+AP21+AS21+AV21)</f>
        <v>0</v>
      </c>
      <c r="M21" s="186">
        <f>K21-L21</f>
        <v>0</v>
      </c>
      <c r="N21" s="155">
        <f>'Step 4 - Forecast Budget'!M21</f>
        <v>0</v>
      </c>
      <c r="O21" s="131"/>
      <c r="P21" s="192">
        <f>N21-O21</f>
        <v>0</v>
      </c>
      <c r="Q21" s="157">
        <f>'Step 4 - Forecast Budget'!N21</f>
        <v>0</v>
      </c>
      <c r="R21" s="137"/>
      <c r="S21" s="192">
        <f>Q21-R21</f>
        <v>0</v>
      </c>
      <c r="T21" s="157">
        <f>'Step 4 - Forecast Budget'!O21</f>
        <v>0</v>
      </c>
      <c r="U21" s="137"/>
      <c r="V21" s="192">
        <f>T21-U21</f>
        <v>0</v>
      </c>
      <c r="W21" s="157">
        <f>'Step 4 - Forecast Budget'!P21</f>
        <v>0</v>
      </c>
      <c r="X21" s="137"/>
      <c r="Y21" s="192">
        <f>W21-X21</f>
        <v>0</v>
      </c>
      <c r="Z21" s="157">
        <f>'Step 4 - Forecast Budget'!Q21</f>
        <v>0</v>
      </c>
      <c r="AA21" s="141"/>
      <c r="AB21" s="193">
        <f>Z21-AA21</f>
        <v>0</v>
      </c>
      <c r="AC21" s="143">
        <f>'Step 4 - Forecast Budget'!R21</f>
        <v>0</v>
      </c>
      <c r="AD21" s="141"/>
      <c r="AE21" s="192">
        <f>AC21-AD21</f>
        <v>0</v>
      </c>
      <c r="AF21" s="157">
        <f>'Step 4 - Forecast Budget'!S21</f>
        <v>0</v>
      </c>
      <c r="AG21" s="137"/>
      <c r="AH21" s="192">
        <f>AF21-AG21</f>
        <v>0</v>
      </c>
      <c r="AI21" s="157">
        <f>'Step 4 - Forecast Budget'!T21</f>
        <v>0</v>
      </c>
      <c r="AJ21" s="137"/>
      <c r="AK21" s="192">
        <f>AI21-AJ21</f>
        <v>0</v>
      </c>
      <c r="AL21" s="157">
        <f>'Step 4 - Forecast Budget'!U21</f>
        <v>0</v>
      </c>
      <c r="AM21" s="137"/>
      <c r="AN21" s="192">
        <f>AL21-AM21</f>
        <v>0</v>
      </c>
      <c r="AO21" s="157">
        <f>'Step 4 - Forecast Budget'!V21</f>
        <v>0</v>
      </c>
      <c r="AP21" s="137"/>
      <c r="AQ21" s="192">
        <f>AO21-AP21</f>
        <v>0</v>
      </c>
      <c r="AR21" s="157">
        <f>'Step 4 - Forecast Budget'!W21</f>
        <v>0</v>
      </c>
      <c r="AS21" s="137"/>
      <c r="AT21" s="192">
        <f>AR21-AS21</f>
        <v>0</v>
      </c>
      <c r="AU21" s="157">
        <f>'Step 4 - Forecast Budget'!X21</f>
        <v>0</v>
      </c>
      <c r="AV21" s="137"/>
      <c r="AW21" s="194">
        <f>AU21-AV21</f>
        <v>0</v>
      </c>
    </row>
    <row r="22" spans="1:49" ht="15" customHeight="1">
      <c r="A22" s="468" t="str">
        <f>'Step 4 - Forecast Budget'!A22</f>
        <v>Animal health</v>
      </c>
      <c r="B22" s="468"/>
      <c r="C22" s="468"/>
      <c r="D22" s="469"/>
      <c r="E22" s="469"/>
      <c r="F22" s="469"/>
      <c r="G22" s="469"/>
      <c r="H22" s="469"/>
      <c r="I22" s="469"/>
      <c r="J22" s="469"/>
      <c r="K22" s="185">
        <f>'Step 4 - Forecast Budget'!K22</f>
        <v>0</v>
      </c>
      <c r="L22" s="155">
        <f aca="true" t="shared" si="14" ref="L22:L41">SUM(O22+R22+U22+X22+AA22+AD22+AG22+AJ22+AM22+AP22+AS22+AV22)</f>
        <v>0</v>
      </c>
      <c r="M22" s="186">
        <f aca="true" t="shared" si="15" ref="M22:M54">K22-L22</f>
        <v>0</v>
      </c>
      <c r="N22" s="155">
        <f>'Step 4 - Forecast Budget'!M22</f>
        <v>0</v>
      </c>
      <c r="O22" s="131"/>
      <c r="P22" s="192">
        <f aca="true" t="shared" si="16" ref="P22:P54">N22-O22</f>
        <v>0</v>
      </c>
      <c r="Q22" s="157">
        <f>'Step 4 - Forecast Budget'!N22</f>
        <v>0</v>
      </c>
      <c r="R22" s="137"/>
      <c r="S22" s="192">
        <f aca="true" t="shared" si="17" ref="S22:S54">Q22-R22</f>
        <v>0</v>
      </c>
      <c r="T22" s="157">
        <f>'Step 4 - Forecast Budget'!O22</f>
        <v>0</v>
      </c>
      <c r="U22" s="137"/>
      <c r="V22" s="192">
        <f aca="true" t="shared" si="18" ref="V22:V54">T22-U22</f>
        <v>0</v>
      </c>
      <c r="W22" s="157">
        <f>'Step 4 - Forecast Budget'!P22</f>
        <v>0</v>
      </c>
      <c r="X22" s="137"/>
      <c r="Y22" s="192">
        <f aca="true" t="shared" si="19" ref="Y22:Y54">W22-X22</f>
        <v>0</v>
      </c>
      <c r="Z22" s="157">
        <f>'Step 4 - Forecast Budget'!Q22</f>
        <v>0</v>
      </c>
      <c r="AA22" s="141"/>
      <c r="AB22" s="193">
        <f aca="true" t="shared" si="20" ref="AB22:AB54">Z22-AA22</f>
        <v>0</v>
      </c>
      <c r="AC22" s="143">
        <f>'Step 4 - Forecast Budget'!R22</f>
        <v>0</v>
      </c>
      <c r="AD22" s="152"/>
      <c r="AE22" s="192">
        <f aca="true" t="shared" si="21" ref="AE22:AE54">AC22-AD22</f>
        <v>0</v>
      </c>
      <c r="AF22" s="157">
        <f>'Step 4 - Forecast Budget'!S22</f>
        <v>0</v>
      </c>
      <c r="AG22" s="137"/>
      <c r="AH22" s="192">
        <f aca="true" t="shared" si="22" ref="AH22:AH54">AF22-AG22</f>
        <v>0</v>
      </c>
      <c r="AI22" s="157">
        <f>'Step 4 - Forecast Budget'!T22</f>
        <v>0</v>
      </c>
      <c r="AJ22" s="137"/>
      <c r="AK22" s="192">
        <f aca="true" t="shared" si="23" ref="AK22:AK54">AI22-AJ22</f>
        <v>0</v>
      </c>
      <c r="AL22" s="157">
        <f>'Step 4 - Forecast Budget'!U22</f>
        <v>0</v>
      </c>
      <c r="AM22" s="137"/>
      <c r="AN22" s="192">
        <f aca="true" t="shared" si="24" ref="AN22:AN54">AL22-AM22</f>
        <v>0</v>
      </c>
      <c r="AO22" s="157">
        <f>'Step 4 - Forecast Budget'!V22</f>
        <v>0</v>
      </c>
      <c r="AP22" s="137"/>
      <c r="AQ22" s="192">
        <f aca="true" t="shared" si="25" ref="AQ22:AQ54">AO22-AP22</f>
        <v>0</v>
      </c>
      <c r="AR22" s="157">
        <f>'Step 4 - Forecast Budget'!W22</f>
        <v>0</v>
      </c>
      <c r="AS22" s="137"/>
      <c r="AT22" s="192">
        <f aca="true" t="shared" si="26" ref="AT22:AT54">AR22-AS22</f>
        <v>0</v>
      </c>
      <c r="AU22" s="157">
        <f>'Step 4 - Forecast Budget'!X22</f>
        <v>0</v>
      </c>
      <c r="AV22" s="137"/>
      <c r="AW22" s="194">
        <f aca="true" t="shared" si="27" ref="AW22:AW54">AU22-AV22</f>
        <v>0</v>
      </c>
    </row>
    <row r="23" spans="1:49" ht="15" customHeight="1">
      <c r="A23" s="468" t="str">
        <f>'Step 4 - Forecast Budget'!A23</f>
        <v>Breeding and herd improvement</v>
      </c>
      <c r="B23" s="468"/>
      <c r="C23" s="468"/>
      <c r="D23" s="469"/>
      <c r="E23" s="469"/>
      <c r="F23" s="469"/>
      <c r="G23" s="469"/>
      <c r="H23" s="469"/>
      <c r="I23" s="469"/>
      <c r="J23" s="469"/>
      <c r="K23" s="185">
        <f>'Step 4 - Forecast Budget'!K23</f>
        <v>0</v>
      </c>
      <c r="L23" s="155">
        <f t="shared" si="14"/>
        <v>0</v>
      </c>
      <c r="M23" s="186">
        <f t="shared" si="15"/>
        <v>0</v>
      </c>
      <c r="N23" s="155">
        <f>'Step 4 - Forecast Budget'!M23</f>
        <v>0</v>
      </c>
      <c r="O23" s="131"/>
      <c r="P23" s="192">
        <f t="shared" si="16"/>
        <v>0</v>
      </c>
      <c r="Q23" s="157">
        <f>'Step 4 - Forecast Budget'!N23</f>
        <v>0</v>
      </c>
      <c r="R23" s="137"/>
      <c r="S23" s="192">
        <f t="shared" si="17"/>
        <v>0</v>
      </c>
      <c r="T23" s="157">
        <f>'Step 4 - Forecast Budget'!O23</f>
        <v>0</v>
      </c>
      <c r="U23" s="137"/>
      <c r="V23" s="192">
        <f t="shared" si="18"/>
        <v>0</v>
      </c>
      <c r="W23" s="157">
        <f>'Step 4 - Forecast Budget'!P23</f>
        <v>0</v>
      </c>
      <c r="X23" s="137"/>
      <c r="Y23" s="192">
        <f t="shared" si="19"/>
        <v>0</v>
      </c>
      <c r="Z23" s="157">
        <f>'Step 4 - Forecast Budget'!Q23</f>
        <v>0</v>
      </c>
      <c r="AA23" s="141"/>
      <c r="AB23" s="193">
        <f t="shared" si="20"/>
        <v>0</v>
      </c>
      <c r="AC23" s="143">
        <f>'Step 4 - Forecast Budget'!R23</f>
        <v>0</v>
      </c>
      <c r="AD23" s="152"/>
      <c r="AE23" s="192">
        <f t="shared" si="21"/>
        <v>0</v>
      </c>
      <c r="AF23" s="157">
        <f>'Step 4 - Forecast Budget'!S23</f>
        <v>0</v>
      </c>
      <c r="AG23" s="137"/>
      <c r="AH23" s="192">
        <f t="shared" si="22"/>
        <v>0</v>
      </c>
      <c r="AI23" s="157">
        <f>'Step 4 - Forecast Budget'!T23</f>
        <v>0</v>
      </c>
      <c r="AJ23" s="137"/>
      <c r="AK23" s="192">
        <f t="shared" si="23"/>
        <v>0</v>
      </c>
      <c r="AL23" s="157">
        <f>'Step 4 - Forecast Budget'!U23</f>
        <v>0</v>
      </c>
      <c r="AM23" s="137"/>
      <c r="AN23" s="192">
        <f t="shared" si="24"/>
        <v>0</v>
      </c>
      <c r="AO23" s="157">
        <f>'Step 4 - Forecast Budget'!V23</f>
        <v>0</v>
      </c>
      <c r="AP23" s="137"/>
      <c r="AQ23" s="192">
        <f t="shared" si="25"/>
        <v>0</v>
      </c>
      <c r="AR23" s="157">
        <f>'Step 4 - Forecast Budget'!W23</f>
        <v>0</v>
      </c>
      <c r="AS23" s="137"/>
      <c r="AT23" s="192">
        <f t="shared" si="26"/>
        <v>0</v>
      </c>
      <c r="AU23" s="157">
        <f>'Step 4 - Forecast Budget'!X23</f>
        <v>0</v>
      </c>
      <c r="AV23" s="137"/>
      <c r="AW23" s="194">
        <f t="shared" si="27"/>
        <v>0</v>
      </c>
    </row>
    <row r="24" spans="1:49" ht="15" customHeight="1">
      <c r="A24" s="468" t="str">
        <f>'Step 4 - Forecast Budget'!A24</f>
        <v>Farm dairy</v>
      </c>
      <c r="B24" s="468"/>
      <c r="C24" s="468"/>
      <c r="D24" s="469"/>
      <c r="E24" s="469"/>
      <c r="F24" s="469"/>
      <c r="G24" s="469"/>
      <c r="H24" s="469"/>
      <c r="I24" s="469"/>
      <c r="J24" s="469"/>
      <c r="K24" s="185">
        <f>'Step 4 - Forecast Budget'!K24</f>
        <v>0</v>
      </c>
      <c r="L24" s="155">
        <f t="shared" si="14"/>
        <v>0</v>
      </c>
      <c r="M24" s="186">
        <f t="shared" si="15"/>
        <v>0</v>
      </c>
      <c r="N24" s="155">
        <f>'Step 4 - Forecast Budget'!M24</f>
        <v>0</v>
      </c>
      <c r="O24" s="131"/>
      <c r="P24" s="192">
        <f t="shared" si="16"/>
        <v>0</v>
      </c>
      <c r="Q24" s="157">
        <f>'Step 4 - Forecast Budget'!N24</f>
        <v>0</v>
      </c>
      <c r="R24" s="137"/>
      <c r="S24" s="192">
        <f t="shared" si="17"/>
        <v>0</v>
      </c>
      <c r="T24" s="157">
        <f>'Step 4 - Forecast Budget'!O24</f>
        <v>0</v>
      </c>
      <c r="U24" s="137"/>
      <c r="V24" s="192">
        <f t="shared" si="18"/>
        <v>0</v>
      </c>
      <c r="W24" s="157">
        <f>'Step 4 - Forecast Budget'!P24</f>
        <v>0</v>
      </c>
      <c r="X24" s="137"/>
      <c r="Y24" s="192">
        <f t="shared" si="19"/>
        <v>0</v>
      </c>
      <c r="Z24" s="157">
        <f>'Step 4 - Forecast Budget'!Q24</f>
        <v>0</v>
      </c>
      <c r="AA24" s="141"/>
      <c r="AB24" s="193">
        <f t="shared" si="20"/>
        <v>0</v>
      </c>
      <c r="AC24" s="143">
        <f>'Step 4 - Forecast Budget'!R24</f>
        <v>0</v>
      </c>
      <c r="AD24" s="152"/>
      <c r="AE24" s="192">
        <f t="shared" si="21"/>
        <v>0</v>
      </c>
      <c r="AF24" s="157">
        <f>'Step 4 - Forecast Budget'!S24</f>
        <v>0</v>
      </c>
      <c r="AG24" s="137"/>
      <c r="AH24" s="192">
        <f t="shared" si="22"/>
        <v>0</v>
      </c>
      <c r="AI24" s="157">
        <f>'Step 4 - Forecast Budget'!T24</f>
        <v>0</v>
      </c>
      <c r="AJ24" s="137"/>
      <c r="AK24" s="192">
        <f t="shared" si="23"/>
        <v>0</v>
      </c>
      <c r="AL24" s="157">
        <f>'Step 4 - Forecast Budget'!U24</f>
        <v>0</v>
      </c>
      <c r="AM24" s="137"/>
      <c r="AN24" s="192">
        <f t="shared" si="24"/>
        <v>0</v>
      </c>
      <c r="AO24" s="157">
        <f>'Step 4 - Forecast Budget'!V24</f>
        <v>0</v>
      </c>
      <c r="AP24" s="137"/>
      <c r="AQ24" s="192">
        <f t="shared" si="25"/>
        <v>0</v>
      </c>
      <c r="AR24" s="157">
        <f>'Step 4 - Forecast Budget'!W24</f>
        <v>0</v>
      </c>
      <c r="AS24" s="137"/>
      <c r="AT24" s="192">
        <f t="shared" si="26"/>
        <v>0</v>
      </c>
      <c r="AU24" s="157">
        <f>'Step 4 - Forecast Budget'!X24</f>
        <v>0</v>
      </c>
      <c r="AV24" s="137"/>
      <c r="AW24" s="194">
        <f t="shared" si="27"/>
        <v>0</v>
      </c>
    </row>
    <row r="25" spans="1:49" ht="15" customHeight="1">
      <c r="A25" s="468" t="str">
        <f>'Step 4 - Forecast Budget'!A25</f>
        <v>Electricity (farm dairy, water supply)</v>
      </c>
      <c r="B25" s="468"/>
      <c r="C25" s="468"/>
      <c r="D25" s="469"/>
      <c r="E25" s="469"/>
      <c r="F25" s="469"/>
      <c r="G25" s="469"/>
      <c r="H25" s="469"/>
      <c r="I25" s="469"/>
      <c r="J25" s="469"/>
      <c r="K25" s="185">
        <f>'Step 4 - Forecast Budget'!K25</f>
        <v>0</v>
      </c>
      <c r="L25" s="155">
        <f t="shared" si="14"/>
        <v>0</v>
      </c>
      <c r="M25" s="186">
        <f t="shared" si="15"/>
        <v>0</v>
      </c>
      <c r="N25" s="155">
        <f>'Step 4 - Forecast Budget'!M25</f>
        <v>0</v>
      </c>
      <c r="O25" s="131"/>
      <c r="P25" s="192">
        <f t="shared" si="16"/>
        <v>0</v>
      </c>
      <c r="Q25" s="157">
        <f>'Step 4 - Forecast Budget'!N25</f>
        <v>0</v>
      </c>
      <c r="R25" s="137"/>
      <c r="S25" s="192">
        <f t="shared" si="17"/>
        <v>0</v>
      </c>
      <c r="T25" s="157">
        <f>'Step 4 - Forecast Budget'!O25</f>
        <v>0</v>
      </c>
      <c r="U25" s="137"/>
      <c r="V25" s="192">
        <f t="shared" si="18"/>
        <v>0</v>
      </c>
      <c r="W25" s="157">
        <f>'Step 4 - Forecast Budget'!P25</f>
        <v>0</v>
      </c>
      <c r="X25" s="137"/>
      <c r="Y25" s="192">
        <f t="shared" si="19"/>
        <v>0</v>
      </c>
      <c r="Z25" s="157">
        <f>'Step 4 - Forecast Budget'!Q25</f>
        <v>0</v>
      </c>
      <c r="AA25" s="141"/>
      <c r="AB25" s="193">
        <f t="shared" si="20"/>
        <v>0</v>
      </c>
      <c r="AC25" s="143">
        <f>'Step 4 - Forecast Budget'!R25</f>
        <v>0</v>
      </c>
      <c r="AD25" s="152"/>
      <c r="AE25" s="192">
        <f t="shared" si="21"/>
        <v>0</v>
      </c>
      <c r="AF25" s="157">
        <f>'Step 4 - Forecast Budget'!S25</f>
        <v>0</v>
      </c>
      <c r="AG25" s="137"/>
      <c r="AH25" s="192">
        <f t="shared" si="22"/>
        <v>0</v>
      </c>
      <c r="AI25" s="157">
        <f>'Step 4 - Forecast Budget'!T25</f>
        <v>0</v>
      </c>
      <c r="AJ25" s="137"/>
      <c r="AK25" s="192">
        <f t="shared" si="23"/>
        <v>0</v>
      </c>
      <c r="AL25" s="157">
        <f>'Step 4 - Forecast Budget'!U25</f>
        <v>0</v>
      </c>
      <c r="AM25" s="137"/>
      <c r="AN25" s="192">
        <f t="shared" si="24"/>
        <v>0</v>
      </c>
      <c r="AO25" s="157">
        <f>'Step 4 - Forecast Budget'!V25</f>
        <v>0</v>
      </c>
      <c r="AP25" s="137"/>
      <c r="AQ25" s="192">
        <f t="shared" si="25"/>
        <v>0</v>
      </c>
      <c r="AR25" s="157">
        <f>'Step 4 - Forecast Budget'!W25</f>
        <v>0</v>
      </c>
      <c r="AS25" s="137"/>
      <c r="AT25" s="192">
        <f t="shared" si="26"/>
        <v>0</v>
      </c>
      <c r="AU25" s="157">
        <f>'Step 4 - Forecast Budget'!X25</f>
        <v>0</v>
      </c>
      <c r="AV25" s="137"/>
      <c r="AW25" s="194">
        <f t="shared" si="27"/>
        <v>0</v>
      </c>
    </row>
    <row r="26" spans="1:49" ht="15" customHeight="1">
      <c r="A26" s="468" t="str">
        <f>'Step 4 - Forecast Budget'!A26</f>
        <v>Supplements made (incl. Contractors)</v>
      </c>
      <c r="B26" s="468"/>
      <c r="C26" s="468"/>
      <c r="D26" s="469"/>
      <c r="E26" s="469"/>
      <c r="F26" s="469"/>
      <c r="G26" s="469"/>
      <c r="H26" s="469"/>
      <c r="I26" s="469"/>
      <c r="J26" s="469"/>
      <c r="K26" s="185">
        <f>'Step 4 - Forecast Budget'!K26</f>
        <v>0</v>
      </c>
      <c r="L26" s="155">
        <f t="shared" si="14"/>
        <v>0</v>
      </c>
      <c r="M26" s="186">
        <f t="shared" si="15"/>
        <v>0</v>
      </c>
      <c r="N26" s="155">
        <f>'Step 4 - Forecast Budget'!M26</f>
        <v>0</v>
      </c>
      <c r="O26" s="131"/>
      <c r="P26" s="192">
        <f t="shared" si="16"/>
        <v>0</v>
      </c>
      <c r="Q26" s="157">
        <f>'Step 4 - Forecast Budget'!N26</f>
        <v>0</v>
      </c>
      <c r="R26" s="137"/>
      <c r="S26" s="192">
        <f t="shared" si="17"/>
        <v>0</v>
      </c>
      <c r="T26" s="157">
        <f>'Step 4 - Forecast Budget'!O26</f>
        <v>0</v>
      </c>
      <c r="U26" s="137"/>
      <c r="V26" s="192">
        <f t="shared" si="18"/>
        <v>0</v>
      </c>
      <c r="W26" s="157">
        <f>'Step 4 - Forecast Budget'!P26</f>
        <v>0</v>
      </c>
      <c r="X26" s="137"/>
      <c r="Y26" s="192">
        <f t="shared" si="19"/>
        <v>0</v>
      </c>
      <c r="Z26" s="157">
        <f>'Step 4 - Forecast Budget'!Q26</f>
        <v>0</v>
      </c>
      <c r="AA26" s="141"/>
      <c r="AB26" s="193">
        <f t="shared" si="20"/>
        <v>0</v>
      </c>
      <c r="AC26" s="143">
        <f>'Step 4 - Forecast Budget'!R26</f>
        <v>0</v>
      </c>
      <c r="AD26" s="152"/>
      <c r="AE26" s="192">
        <f t="shared" si="21"/>
        <v>0</v>
      </c>
      <c r="AF26" s="157">
        <f>'Step 4 - Forecast Budget'!S26</f>
        <v>0</v>
      </c>
      <c r="AG26" s="137"/>
      <c r="AH26" s="192">
        <f t="shared" si="22"/>
        <v>0</v>
      </c>
      <c r="AI26" s="157">
        <f>'Step 4 - Forecast Budget'!T26</f>
        <v>0</v>
      </c>
      <c r="AJ26" s="137"/>
      <c r="AK26" s="192">
        <f t="shared" si="23"/>
        <v>0</v>
      </c>
      <c r="AL26" s="157">
        <f>'Step 4 - Forecast Budget'!U26</f>
        <v>0</v>
      </c>
      <c r="AM26" s="137"/>
      <c r="AN26" s="192">
        <f t="shared" si="24"/>
        <v>0</v>
      </c>
      <c r="AO26" s="157">
        <f>'Step 4 - Forecast Budget'!V26</f>
        <v>0</v>
      </c>
      <c r="AP26" s="137"/>
      <c r="AQ26" s="192">
        <f t="shared" si="25"/>
        <v>0</v>
      </c>
      <c r="AR26" s="157">
        <f>'Step 4 - Forecast Budget'!W26</f>
        <v>0</v>
      </c>
      <c r="AS26" s="137"/>
      <c r="AT26" s="192">
        <f t="shared" si="26"/>
        <v>0</v>
      </c>
      <c r="AU26" s="157">
        <f>'Step 4 - Forecast Budget'!X26</f>
        <v>0</v>
      </c>
      <c r="AV26" s="137"/>
      <c r="AW26" s="194">
        <f t="shared" si="27"/>
        <v>0</v>
      </c>
    </row>
    <row r="27" spans="1:49" ht="15" customHeight="1">
      <c r="A27" s="468" t="str">
        <f>'Step 4 - Forecast Budget'!A27</f>
        <v>Supplements purchased</v>
      </c>
      <c r="B27" s="468"/>
      <c r="C27" s="468"/>
      <c r="D27" s="469"/>
      <c r="E27" s="469"/>
      <c r="F27" s="469"/>
      <c r="G27" s="469"/>
      <c r="H27" s="469"/>
      <c r="I27" s="469"/>
      <c r="J27" s="469"/>
      <c r="K27" s="185">
        <f>'Step 4 - Forecast Budget'!K27</f>
        <v>0</v>
      </c>
      <c r="L27" s="155">
        <f t="shared" si="14"/>
        <v>0</v>
      </c>
      <c r="M27" s="186">
        <f t="shared" si="15"/>
        <v>0</v>
      </c>
      <c r="N27" s="155">
        <f>'Step 4 - Forecast Budget'!M27</f>
        <v>0</v>
      </c>
      <c r="O27" s="131"/>
      <c r="P27" s="192">
        <f t="shared" si="16"/>
        <v>0</v>
      </c>
      <c r="Q27" s="157">
        <f>'Step 4 - Forecast Budget'!N27</f>
        <v>0</v>
      </c>
      <c r="R27" s="137"/>
      <c r="S27" s="192">
        <f t="shared" si="17"/>
        <v>0</v>
      </c>
      <c r="T27" s="157">
        <f>'Step 4 - Forecast Budget'!O27</f>
        <v>0</v>
      </c>
      <c r="U27" s="137"/>
      <c r="V27" s="192">
        <f t="shared" si="18"/>
        <v>0</v>
      </c>
      <c r="W27" s="157">
        <f>'Step 4 - Forecast Budget'!P27</f>
        <v>0</v>
      </c>
      <c r="X27" s="137"/>
      <c r="Y27" s="192">
        <f t="shared" si="19"/>
        <v>0</v>
      </c>
      <c r="Z27" s="157">
        <f>'Step 4 - Forecast Budget'!Q27</f>
        <v>0</v>
      </c>
      <c r="AA27" s="141"/>
      <c r="AB27" s="193">
        <f t="shared" si="20"/>
        <v>0</v>
      </c>
      <c r="AC27" s="143">
        <f>'Step 4 - Forecast Budget'!R27</f>
        <v>0</v>
      </c>
      <c r="AD27" s="152"/>
      <c r="AE27" s="192">
        <f t="shared" si="21"/>
        <v>0</v>
      </c>
      <c r="AF27" s="157">
        <f>'Step 4 - Forecast Budget'!S27</f>
        <v>0</v>
      </c>
      <c r="AG27" s="137"/>
      <c r="AH27" s="192">
        <f t="shared" si="22"/>
        <v>0</v>
      </c>
      <c r="AI27" s="157">
        <f>'Step 4 - Forecast Budget'!T27</f>
        <v>0</v>
      </c>
      <c r="AJ27" s="137"/>
      <c r="AK27" s="192">
        <f t="shared" si="23"/>
        <v>0</v>
      </c>
      <c r="AL27" s="157">
        <f>'Step 4 - Forecast Budget'!U27</f>
        <v>0</v>
      </c>
      <c r="AM27" s="137"/>
      <c r="AN27" s="192">
        <f t="shared" si="24"/>
        <v>0</v>
      </c>
      <c r="AO27" s="157">
        <f>'Step 4 - Forecast Budget'!V27</f>
        <v>0</v>
      </c>
      <c r="AP27" s="137"/>
      <c r="AQ27" s="192">
        <f t="shared" si="25"/>
        <v>0</v>
      </c>
      <c r="AR27" s="157">
        <f>'Step 4 - Forecast Budget'!W27</f>
        <v>0</v>
      </c>
      <c r="AS27" s="137"/>
      <c r="AT27" s="192">
        <f t="shared" si="26"/>
        <v>0</v>
      </c>
      <c r="AU27" s="157">
        <f>'Step 4 - Forecast Budget'!X27</f>
        <v>0</v>
      </c>
      <c r="AV27" s="137"/>
      <c r="AW27" s="194">
        <f t="shared" si="27"/>
        <v>0</v>
      </c>
    </row>
    <row r="28" spans="1:49" ht="15" customHeight="1">
      <c r="A28" s="468" t="str">
        <f>'Step 4 - Forecast Budget'!A28</f>
        <v>Young and dry stock grazing</v>
      </c>
      <c r="B28" s="468"/>
      <c r="C28" s="468"/>
      <c r="D28" s="469"/>
      <c r="E28" s="469"/>
      <c r="F28" s="469"/>
      <c r="G28" s="469"/>
      <c r="H28" s="469"/>
      <c r="I28" s="469"/>
      <c r="J28" s="469"/>
      <c r="K28" s="185">
        <f>'Step 4 - Forecast Budget'!K28</f>
        <v>0</v>
      </c>
      <c r="L28" s="155">
        <f t="shared" si="14"/>
        <v>0</v>
      </c>
      <c r="M28" s="186">
        <f t="shared" si="15"/>
        <v>0</v>
      </c>
      <c r="N28" s="155">
        <f>'Step 4 - Forecast Budget'!M28</f>
        <v>0</v>
      </c>
      <c r="O28" s="131"/>
      <c r="P28" s="192">
        <f t="shared" si="16"/>
        <v>0</v>
      </c>
      <c r="Q28" s="157">
        <f>'Step 4 - Forecast Budget'!N28</f>
        <v>0</v>
      </c>
      <c r="R28" s="137"/>
      <c r="S28" s="192">
        <f t="shared" si="17"/>
        <v>0</v>
      </c>
      <c r="T28" s="157">
        <f>'Step 4 - Forecast Budget'!O28</f>
        <v>0</v>
      </c>
      <c r="U28" s="137"/>
      <c r="V28" s="192">
        <f t="shared" si="18"/>
        <v>0</v>
      </c>
      <c r="W28" s="157">
        <f>'Step 4 - Forecast Budget'!P28</f>
        <v>0</v>
      </c>
      <c r="X28" s="137"/>
      <c r="Y28" s="192">
        <f t="shared" si="19"/>
        <v>0</v>
      </c>
      <c r="Z28" s="157">
        <f>'Step 4 - Forecast Budget'!Q28</f>
        <v>0</v>
      </c>
      <c r="AA28" s="141"/>
      <c r="AB28" s="193">
        <f t="shared" si="20"/>
        <v>0</v>
      </c>
      <c r="AC28" s="143">
        <f>'Step 4 - Forecast Budget'!R28</f>
        <v>0</v>
      </c>
      <c r="AD28" s="152"/>
      <c r="AE28" s="192">
        <f t="shared" si="21"/>
        <v>0</v>
      </c>
      <c r="AF28" s="157">
        <f>'Step 4 - Forecast Budget'!S28</f>
        <v>0</v>
      </c>
      <c r="AG28" s="137"/>
      <c r="AH28" s="192">
        <f t="shared" si="22"/>
        <v>0</v>
      </c>
      <c r="AI28" s="157">
        <f>'Step 4 - Forecast Budget'!T28</f>
        <v>0</v>
      </c>
      <c r="AJ28" s="137"/>
      <c r="AK28" s="192">
        <f t="shared" si="23"/>
        <v>0</v>
      </c>
      <c r="AL28" s="157">
        <f>'Step 4 - Forecast Budget'!U28</f>
        <v>0</v>
      </c>
      <c r="AM28" s="137"/>
      <c r="AN28" s="192">
        <f t="shared" si="24"/>
        <v>0</v>
      </c>
      <c r="AO28" s="157">
        <f>'Step 4 - Forecast Budget'!V28</f>
        <v>0</v>
      </c>
      <c r="AP28" s="137"/>
      <c r="AQ28" s="192">
        <f t="shared" si="25"/>
        <v>0</v>
      </c>
      <c r="AR28" s="157">
        <f>'Step 4 - Forecast Budget'!W28</f>
        <v>0</v>
      </c>
      <c r="AS28" s="137"/>
      <c r="AT28" s="192">
        <f t="shared" si="26"/>
        <v>0</v>
      </c>
      <c r="AU28" s="157">
        <f>'Step 4 - Forecast Budget'!X28</f>
        <v>0</v>
      </c>
      <c r="AV28" s="137"/>
      <c r="AW28" s="194">
        <f t="shared" si="27"/>
        <v>0</v>
      </c>
    </row>
    <row r="29" spans="1:49" ht="15" customHeight="1">
      <c r="A29" s="468" t="str">
        <f>'Step 4 - Forecast Budget'!A29</f>
        <v>Winter cow grazing</v>
      </c>
      <c r="B29" s="468"/>
      <c r="C29" s="468"/>
      <c r="D29" s="469"/>
      <c r="E29" s="469"/>
      <c r="F29" s="469"/>
      <c r="G29" s="469"/>
      <c r="H29" s="469"/>
      <c r="I29" s="469"/>
      <c r="J29" s="469"/>
      <c r="K29" s="185">
        <f>'Step 4 - Forecast Budget'!K29</f>
        <v>0</v>
      </c>
      <c r="L29" s="155">
        <f t="shared" si="14"/>
        <v>0</v>
      </c>
      <c r="M29" s="186">
        <f t="shared" si="15"/>
        <v>0</v>
      </c>
      <c r="N29" s="155">
        <f>'Step 4 - Forecast Budget'!M29</f>
        <v>0</v>
      </c>
      <c r="O29" s="131"/>
      <c r="P29" s="192">
        <f t="shared" si="16"/>
        <v>0</v>
      </c>
      <c r="Q29" s="157">
        <f>'Step 4 - Forecast Budget'!N29</f>
        <v>0</v>
      </c>
      <c r="R29" s="137"/>
      <c r="S29" s="192">
        <f t="shared" si="17"/>
        <v>0</v>
      </c>
      <c r="T29" s="157">
        <f>'Step 4 - Forecast Budget'!O29</f>
        <v>0</v>
      </c>
      <c r="U29" s="137"/>
      <c r="V29" s="192">
        <f t="shared" si="18"/>
        <v>0</v>
      </c>
      <c r="W29" s="157">
        <f>'Step 4 - Forecast Budget'!P29</f>
        <v>0</v>
      </c>
      <c r="X29" s="137"/>
      <c r="Y29" s="192">
        <f t="shared" si="19"/>
        <v>0</v>
      </c>
      <c r="Z29" s="157">
        <f>'Step 4 - Forecast Budget'!Q29</f>
        <v>0</v>
      </c>
      <c r="AA29" s="141"/>
      <c r="AB29" s="193">
        <f t="shared" si="20"/>
        <v>0</v>
      </c>
      <c r="AC29" s="143">
        <f>'Step 4 - Forecast Budget'!R29</f>
        <v>0</v>
      </c>
      <c r="AD29" s="152"/>
      <c r="AE29" s="192">
        <f t="shared" si="21"/>
        <v>0</v>
      </c>
      <c r="AF29" s="157">
        <f>'Step 4 - Forecast Budget'!S29</f>
        <v>0</v>
      </c>
      <c r="AG29" s="137"/>
      <c r="AH29" s="192">
        <f t="shared" si="22"/>
        <v>0</v>
      </c>
      <c r="AI29" s="157">
        <f>'Step 4 - Forecast Budget'!T29</f>
        <v>0</v>
      </c>
      <c r="AJ29" s="137"/>
      <c r="AK29" s="192">
        <f t="shared" si="23"/>
        <v>0</v>
      </c>
      <c r="AL29" s="157">
        <f>'Step 4 - Forecast Budget'!U29</f>
        <v>0</v>
      </c>
      <c r="AM29" s="137"/>
      <c r="AN29" s="192">
        <f t="shared" si="24"/>
        <v>0</v>
      </c>
      <c r="AO29" s="157">
        <f>'Step 4 - Forecast Budget'!V29</f>
        <v>0</v>
      </c>
      <c r="AP29" s="137"/>
      <c r="AQ29" s="192">
        <f t="shared" si="25"/>
        <v>0</v>
      </c>
      <c r="AR29" s="157">
        <f>'Step 4 - Forecast Budget'!W29</f>
        <v>0</v>
      </c>
      <c r="AS29" s="137"/>
      <c r="AT29" s="192">
        <f t="shared" si="26"/>
        <v>0</v>
      </c>
      <c r="AU29" s="157">
        <f>'Step 4 - Forecast Budget'!X29</f>
        <v>0</v>
      </c>
      <c r="AV29" s="137"/>
      <c r="AW29" s="194">
        <f t="shared" si="27"/>
        <v>0</v>
      </c>
    </row>
    <row r="30" spans="1:49" ht="15" customHeight="1">
      <c r="A30" s="468" t="str">
        <f>'Step 4 - Forecast Budget'!A30</f>
        <v>Run-off lease</v>
      </c>
      <c r="B30" s="468"/>
      <c r="C30" s="468"/>
      <c r="D30" s="469"/>
      <c r="E30" s="469"/>
      <c r="F30" s="469"/>
      <c r="G30" s="469"/>
      <c r="H30" s="469"/>
      <c r="I30" s="469"/>
      <c r="J30" s="469"/>
      <c r="K30" s="185">
        <f>'Step 4 - Forecast Budget'!K30</f>
        <v>0</v>
      </c>
      <c r="L30" s="155">
        <f t="shared" si="14"/>
        <v>0</v>
      </c>
      <c r="M30" s="186">
        <f t="shared" si="15"/>
        <v>0</v>
      </c>
      <c r="N30" s="155">
        <f>'Step 4 - Forecast Budget'!M30</f>
        <v>0</v>
      </c>
      <c r="O30" s="131"/>
      <c r="P30" s="192">
        <f t="shared" si="16"/>
        <v>0</v>
      </c>
      <c r="Q30" s="157">
        <f>'Step 4 - Forecast Budget'!N30</f>
        <v>0</v>
      </c>
      <c r="R30" s="137"/>
      <c r="S30" s="192">
        <f t="shared" si="17"/>
        <v>0</v>
      </c>
      <c r="T30" s="157">
        <f>'Step 4 - Forecast Budget'!O30</f>
        <v>0</v>
      </c>
      <c r="U30" s="137"/>
      <c r="V30" s="192">
        <f t="shared" si="18"/>
        <v>0</v>
      </c>
      <c r="W30" s="157">
        <f>'Step 4 - Forecast Budget'!P30</f>
        <v>0</v>
      </c>
      <c r="X30" s="137"/>
      <c r="Y30" s="192">
        <f t="shared" si="19"/>
        <v>0</v>
      </c>
      <c r="Z30" s="157">
        <f>'Step 4 - Forecast Budget'!Q30</f>
        <v>0</v>
      </c>
      <c r="AA30" s="141"/>
      <c r="AB30" s="193">
        <f t="shared" si="20"/>
        <v>0</v>
      </c>
      <c r="AC30" s="143">
        <f>'Step 4 - Forecast Budget'!R30</f>
        <v>0</v>
      </c>
      <c r="AD30" s="152"/>
      <c r="AE30" s="192">
        <f t="shared" si="21"/>
        <v>0</v>
      </c>
      <c r="AF30" s="157">
        <f>'Step 4 - Forecast Budget'!S30</f>
        <v>0</v>
      </c>
      <c r="AG30" s="137"/>
      <c r="AH30" s="192">
        <f t="shared" si="22"/>
        <v>0</v>
      </c>
      <c r="AI30" s="157">
        <f>'Step 4 - Forecast Budget'!T30</f>
        <v>0</v>
      </c>
      <c r="AJ30" s="137"/>
      <c r="AK30" s="192">
        <f t="shared" si="23"/>
        <v>0</v>
      </c>
      <c r="AL30" s="157">
        <f>'Step 4 - Forecast Budget'!U30</f>
        <v>0</v>
      </c>
      <c r="AM30" s="137"/>
      <c r="AN30" s="192">
        <f t="shared" si="24"/>
        <v>0</v>
      </c>
      <c r="AO30" s="157">
        <f>'Step 4 - Forecast Budget'!V30</f>
        <v>0</v>
      </c>
      <c r="AP30" s="137"/>
      <c r="AQ30" s="192">
        <f t="shared" si="25"/>
        <v>0</v>
      </c>
      <c r="AR30" s="157">
        <f>'Step 4 - Forecast Budget'!W30</f>
        <v>0</v>
      </c>
      <c r="AS30" s="137"/>
      <c r="AT30" s="192">
        <f t="shared" si="26"/>
        <v>0</v>
      </c>
      <c r="AU30" s="157">
        <f>'Step 4 - Forecast Budget'!X30</f>
        <v>0</v>
      </c>
      <c r="AV30" s="137"/>
      <c r="AW30" s="194">
        <f t="shared" si="27"/>
        <v>0</v>
      </c>
    </row>
    <row r="31" spans="1:49" ht="15" customHeight="1">
      <c r="A31" s="468" t="str">
        <f>'Step 4 - Forecast Budget'!A31</f>
        <v>Fertiliser (incl. N)</v>
      </c>
      <c r="B31" s="468"/>
      <c r="C31" s="468"/>
      <c r="D31" s="469"/>
      <c r="E31" s="469"/>
      <c r="F31" s="469"/>
      <c r="G31" s="469"/>
      <c r="H31" s="469"/>
      <c r="I31" s="469"/>
      <c r="J31" s="469"/>
      <c r="K31" s="185">
        <f>'Step 4 - Forecast Budget'!K31</f>
        <v>0</v>
      </c>
      <c r="L31" s="155">
        <f t="shared" si="14"/>
        <v>0</v>
      </c>
      <c r="M31" s="186">
        <f t="shared" si="15"/>
        <v>0</v>
      </c>
      <c r="N31" s="155">
        <f>'Step 4 - Forecast Budget'!M31</f>
        <v>0</v>
      </c>
      <c r="O31" s="131"/>
      <c r="P31" s="192">
        <f t="shared" si="16"/>
        <v>0</v>
      </c>
      <c r="Q31" s="157">
        <f>'Step 4 - Forecast Budget'!N31</f>
        <v>0</v>
      </c>
      <c r="R31" s="137"/>
      <c r="S31" s="192">
        <f t="shared" si="17"/>
        <v>0</v>
      </c>
      <c r="T31" s="157">
        <f>'Step 4 - Forecast Budget'!O31</f>
        <v>0</v>
      </c>
      <c r="U31" s="137"/>
      <c r="V31" s="192">
        <f t="shared" si="18"/>
        <v>0</v>
      </c>
      <c r="W31" s="157">
        <f>'Step 4 - Forecast Budget'!P31</f>
        <v>0</v>
      </c>
      <c r="X31" s="137"/>
      <c r="Y31" s="192">
        <f t="shared" si="19"/>
        <v>0</v>
      </c>
      <c r="Z31" s="157">
        <f>'Step 4 - Forecast Budget'!Q31</f>
        <v>0</v>
      </c>
      <c r="AA31" s="141"/>
      <c r="AB31" s="193">
        <f t="shared" si="20"/>
        <v>0</v>
      </c>
      <c r="AC31" s="143">
        <f>'Step 4 - Forecast Budget'!R31</f>
        <v>0</v>
      </c>
      <c r="AD31" s="152"/>
      <c r="AE31" s="192">
        <f t="shared" si="21"/>
        <v>0</v>
      </c>
      <c r="AF31" s="157">
        <f>'Step 4 - Forecast Budget'!S31</f>
        <v>0</v>
      </c>
      <c r="AG31" s="137"/>
      <c r="AH31" s="192">
        <f t="shared" si="22"/>
        <v>0</v>
      </c>
      <c r="AI31" s="157">
        <f>'Step 4 - Forecast Budget'!T31</f>
        <v>0</v>
      </c>
      <c r="AJ31" s="137"/>
      <c r="AK31" s="192">
        <f t="shared" si="23"/>
        <v>0</v>
      </c>
      <c r="AL31" s="157">
        <f>'Step 4 - Forecast Budget'!U31</f>
        <v>0</v>
      </c>
      <c r="AM31" s="137"/>
      <c r="AN31" s="192">
        <f t="shared" si="24"/>
        <v>0</v>
      </c>
      <c r="AO31" s="157">
        <f>'Step 4 - Forecast Budget'!V31</f>
        <v>0</v>
      </c>
      <c r="AP31" s="137"/>
      <c r="AQ31" s="192">
        <f t="shared" si="25"/>
        <v>0</v>
      </c>
      <c r="AR31" s="157">
        <f>'Step 4 - Forecast Budget'!W31</f>
        <v>0</v>
      </c>
      <c r="AS31" s="137"/>
      <c r="AT31" s="192">
        <f t="shared" si="26"/>
        <v>0</v>
      </c>
      <c r="AU31" s="157">
        <f>'Step 4 - Forecast Budget'!X31</f>
        <v>0</v>
      </c>
      <c r="AV31" s="137"/>
      <c r="AW31" s="194">
        <f t="shared" si="27"/>
        <v>0</v>
      </c>
    </row>
    <row r="32" spans="1:49" ht="15" customHeight="1">
      <c r="A32" s="468" t="str">
        <f>'Step 4 - Forecast Budget'!A32</f>
        <v>Irrigation</v>
      </c>
      <c r="B32" s="468"/>
      <c r="C32" s="468"/>
      <c r="D32" s="469"/>
      <c r="E32" s="469"/>
      <c r="F32" s="469"/>
      <c r="G32" s="469"/>
      <c r="H32" s="469"/>
      <c r="I32" s="469"/>
      <c r="J32" s="469"/>
      <c r="K32" s="185">
        <f>'Step 4 - Forecast Budget'!K32</f>
        <v>0</v>
      </c>
      <c r="L32" s="155">
        <f t="shared" si="14"/>
        <v>0</v>
      </c>
      <c r="M32" s="186">
        <f t="shared" si="15"/>
        <v>0</v>
      </c>
      <c r="N32" s="155">
        <f>'Step 4 - Forecast Budget'!M32</f>
        <v>0</v>
      </c>
      <c r="O32" s="131"/>
      <c r="P32" s="192">
        <f t="shared" si="16"/>
        <v>0</v>
      </c>
      <c r="Q32" s="157">
        <f>'Step 4 - Forecast Budget'!N32</f>
        <v>0</v>
      </c>
      <c r="R32" s="137"/>
      <c r="S32" s="192">
        <f t="shared" si="17"/>
        <v>0</v>
      </c>
      <c r="T32" s="157">
        <f>'Step 4 - Forecast Budget'!O32</f>
        <v>0</v>
      </c>
      <c r="U32" s="137"/>
      <c r="V32" s="192">
        <f t="shared" si="18"/>
        <v>0</v>
      </c>
      <c r="W32" s="157">
        <f>'Step 4 - Forecast Budget'!P32</f>
        <v>0</v>
      </c>
      <c r="X32" s="137"/>
      <c r="Y32" s="192">
        <f t="shared" si="19"/>
        <v>0</v>
      </c>
      <c r="Z32" s="157">
        <f>'Step 4 - Forecast Budget'!Q32</f>
        <v>0</v>
      </c>
      <c r="AA32" s="141"/>
      <c r="AB32" s="193">
        <f t="shared" si="20"/>
        <v>0</v>
      </c>
      <c r="AC32" s="143">
        <f>'Step 4 - Forecast Budget'!R32</f>
        <v>0</v>
      </c>
      <c r="AD32" s="152"/>
      <c r="AE32" s="192">
        <f t="shared" si="21"/>
        <v>0</v>
      </c>
      <c r="AF32" s="157">
        <f>'Step 4 - Forecast Budget'!S32</f>
        <v>0</v>
      </c>
      <c r="AG32" s="137"/>
      <c r="AH32" s="192">
        <f t="shared" si="22"/>
        <v>0</v>
      </c>
      <c r="AI32" s="157">
        <f>'Step 4 - Forecast Budget'!T32</f>
        <v>0</v>
      </c>
      <c r="AJ32" s="137"/>
      <c r="AK32" s="192">
        <f t="shared" si="23"/>
        <v>0</v>
      </c>
      <c r="AL32" s="157">
        <f>'Step 4 - Forecast Budget'!U32</f>
        <v>0</v>
      </c>
      <c r="AM32" s="137"/>
      <c r="AN32" s="192">
        <f t="shared" si="24"/>
        <v>0</v>
      </c>
      <c r="AO32" s="157">
        <f>'Step 4 - Forecast Budget'!V32</f>
        <v>0</v>
      </c>
      <c r="AP32" s="137"/>
      <c r="AQ32" s="192">
        <f t="shared" si="25"/>
        <v>0</v>
      </c>
      <c r="AR32" s="157">
        <f>'Step 4 - Forecast Budget'!W32</f>
        <v>0</v>
      </c>
      <c r="AS32" s="137"/>
      <c r="AT32" s="192">
        <f t="shared" si="26"/>
        <v>0</v>
      </c>
      <c r="AU32" s="157">
        <f>'Step 4 - Forecast Budget'!X32</f>
        <v>0</v>
      </c>
      <c r="AV32" s="137"/>
      <c r="AW32" s="194">
        <f t="shared" si="27"/>
        <v>0</v>
      </c>
    </row>
    <row r="33" spans="1:49" ht="15" customHeight="1">
      <c r="A33" s="468" t="str">
        <f>'Step 4 - Forecast Budget'!A33</f>
        <v>Regrassing and cropping</v>
      </c>
      <c r="B33" s="468"/>
      <c r="C33" s="468"/>
      <c r="D33" s="469"/>
      <c r="E33" s="469"/>
      <c r="F33" s="469"/>
      <c r="G33" s="469"/>
      <c r="H33" s="469"/>
      <c r="I33" s="469"/>
      <c r="J33" s="469"/>
      <c r="K33" s="185">
        <f>'Step 4 - Forecast Budget'!K33</f>
        <v>0</v>
      </c>
      <c r="L33" s="155">
        <f t="shared" si="14"/>
        <v>0</v>
      </c>
      <c r="M33" s="186">
        <f t="shared" si="15"/>
        <v>0</v>
      </c>
      <c r="N33" s="155">
        <f>'Step 4 - Forecast Budget'!M33</f>
        <v>0</v>
      </c>
      <c r="O33" s="131"/>
      <c r="P33" s="192">
        <f t="shared" si="16"/>
        <v>0</v>
      </c>
      <c r="Q33" s="157">
        <f>'Step 4 - Forecast Budget'!N33</f>
        <v>0</v>
      </c>
      <c r="R33" s="137"/>
      <c r="S33" s="192">
        <f t="shared" si="17"/>
        <v>0</v>
      </c>
      <c r="T33" s="157">
        <f>'Step 4 - Forecast Budget'!O33</f>
        <v>0</v>
      </c>
      <c r="U33" s="137"/>
      <c r="V33" s="192">
        <f t="shared" si="18"/>
        <v>0</v>
      </c>
      <c r="W33" s="157">
        <f>'Step 4 - Forecast Budget'!P33</f>
        <v>0</v>
      </c>
      <c r="X33" s="137"/>
      <c r="Y33" s="192">
        <f t="shared" si="19"/>
        <v>0</v>
      </c>
      <c r="Z33" s="157">
        <f>'Step 4 - Forecast Budget'!Q33</f>
        <v>0</v>
      </c>
      <c r="AA33" s="141"/>
      <c r="AB33" s="193">
        <f t="shared" si="20"/>
        <v>0</v>
      </c>
      <c r="AC33" s="143">
        <f>'Step 4 - Forecast Budget'!R33</f>
        <v>0</v>
      </c>
      <c r="AD33" s="152"/>
      <c r="AE33" s="192">
        <f t="shared" si="21"/>
        <v>0</v>
      </c>
      <c r="AF33" s="157">
        <f>'Step 4 - Forecast Budget'!S33</f>
        <v>0</v>
      </c>
      <c r="AG33" s="137"/>
      <c r="AH33" s="192">
        <f t="shared" si="22"/>
        <v>0</v>
      </c>
      <c r="AI33" s="157">
        <f>'Step 4 - Forecast Budget'!T33</f>
        <v>0</v>
      </c>
      <c r="AJ33" s="137"/>
      <c r="AK33" s="192">
        <f t="shared" si="23"/>
        <v>0</v>
      </c>
      <c r="AL33" s="157">
        <f>'Step 4 - Forecast Budget'!U33</f>
        <v>0</v>
      </c>
      <c r="AM33" s="137"/>
      <c r="AN33" s="192">
        <f t="shared" si="24"/>
        <v>0</v>
      </c>
      <c r="AO33" s="157">
        <f>'Step 4 - Forecast Budget'!V33</f>
        <v>0</v>
      </c>
      <c r="AP33" s="137"/>
      <c r="AQ33" s="192">
        <f t="shared" si="25"/>
        <v>0</v>
      </c>
      <c r="AR33" s="157">
        <f>'Step 4 - Forecast Budget'!W33</f>
        <v>0</v>
      </c>
      <c r="AS33" s="137"/>
      <c r="AT33" s="192">
        <f t="shared" si="26"/>
        <v>0</v>
      </c>
      <c r="AU33" s="157">
        <f>'Step 4 - Forecast Budget'!X33</f>
        <v>0</v>
      </c>
      <c r="AV33" s="137"/>
      <c r="AW33" s="194">
        <f t="shared" si="27"/>
        <v>0</v>
      </c>
    </row>
    <row r="34" spans="1:49" ht="15" customHeight="1">
      <c r="A34" s="468" t="str">
        <f>'Step 4 - Forecast Budget'!A34</f>
        <v>Weed and pest</v>
      </c>
      <c r="B34" s="468"/>
      <c r="C34" s="468"/>
      <c r="D34" s="469"/>
      <c r="E34" s="469"/>
      <c r="F34" s="469"/>
      <c r="G34" s="469"/>
      <c r="H34" s="469"/>
      <c r="I34" s="469"/>
      <c r="J34" s="469"/>
      <c r="K34" s="185">
        <f>'Step 4 - Forecast Budget'!K34</f>
        <v>0</v>
      </c>
      <c r="L34" s="155">
        <f t="shared" si="14"/>
        <v>0</v>
      </c>
      <c r="M34" s="186">
        <f t="shared" si="15"/>
        <v>0</v>
      </c>
      <c r="N34" s="155">
        <f>'Step 4 - Forecast Budget'!M34</f>
        <v>0</v>
      </c>
      <c r="O34" s="131"/>
      <c r="P34" s="192">
        <f t="shared" si="16"/>
        <v>0</v>
      </c>
      <c r="Q34" s="157">
        <f>'Step 4 - Forecast Budget'!N34</f>
        <v>0</v>
      </c>
      <c r="R34" s="137"/>
      <c r="S34" s="192">
        <f t="shared" si="17"/>
        <v>0</v>
      </c>
      <c r="T34" s="157">
        <f>'Step 4 - Forecast Budget'!O34</f>
        <v>0</v>
      </c>
      <c r="U34" s="137"/>
      <c r="V34" s="192">
        <f t="shared" si="18"/>
        <v>0</v>
      </c>
      <c r="W34" s="157">
        <f>'Step 4 - Forecast Budget'!P34</f>
        <v>0</v>
      </c>
      <c r="X34" s="137"/>
      <c r="Y34" s="192">
        <f t="shared" si="19"/>
        <v>0</v>
      </c>
      <c r="Z34" s="157">
        <f>'Step 4 - Forecast Budget'!Q34</f>
        <v>0</v>
      </c>
      <c r="AA34" s="141"/>
      <c r="AB34" s="193">
        <f t="shared" si="20"/>
        <v>0</v>
      </c>
      <c r="AC34" s="143">
        <f>'Step 4 - Forecast Budget'!R34</f>
        <v>0</v>
      </c>
      <c r="AD34" s="152"/>
      <c r="AE34" s="192">
        <f t="shared" si="21"/>
        <v>0</v>
      </c>
      <c r="AF34" s="157">
        <f>'Step 4 - Forecast Budget'!S34</f>
        <v>0</v>
      </c>
      <c r="AG34" s="137"/>
      <c r="AH34" s="192">
        <f t="shared" si="22"/>
        <v>0</v>
      </c>
      <c r="AI34" s="157">
        <f>'Step 4 - Forecast Budget'!T34</f>
        <v>0</v>
      </c>
      <c r="AJ34" s="137"/>
      <c r="AK34" s="192">
        <f t="shared" si="23"/>
        <v>0</v>
      </c>
      <c r="AL34" s="157">
        <f>'Step 4 - Forecast Budget'!U34</f>
        <v>0</v>
      </c>
      <c r="AM34" s="137"/>
      <c r="AN34" s="192">
        <f t="shared" si="24"/>
        <v>0</v>
      </c>
      <c r="AO34" s="157">
        <f>'Step 4 - Forecast Budget'!V34</f>
        <v>0</v>
      </c>
      <c r="AP34" s="137"/>
      <c r="AQ34" s="192">
        <f t="shared" si="25"/>
        <v>0</v>
      </c>
      <c r="AR34" s="157">
        <f>'Step 4 - Forecast Budget'!W34</f>
        <v>0</v>
      </c>
      <c r="AS34" s="137"/>
      <c r="AT34" s="192">
        <f t="shared" si="26"/>
        <v>0</v>
      </c>
      <c r="AU34" s="157">
        <f>'Step 4 - Forecast Budget'!X34</f>
        <v>0</v>
      </c>
      <c r="AV34" s="137"/>
      <c r="AW34" s="194">
        <f t="shared" si="27"/>
        <v>0</v>
      </c>
    </row>
    <row r="35" spans="1:49" ht="15" customHeight="1">
      <c r="A35" s="468" t="str">
        <f>'Step 4 - Forecast Budget'!A35</f>
        <v>Vehicles and fuel</v>
      </c>
      <c r="B35" s="468"/>
      <c r="C35" s="468"/>
      <c r="D35" s="469"/>
      <c r="E35" s="469"/>
      <c r="F35" s="469"/>
      <c r="G35" s="469"/>
      <c r="H35" s="469"/>
      <c r="I35" s="469"/>
      <c r="J35" s="469"/>
      <c r="K35" s="185">
        <f>'Step 4 - Forecast Budget'!K35</f>
        <v>0</v>
      </c>
      <c r="L35" s="155">
        <f t="shared" si="14"/>
        <v>0</v>
      </c>
      <c r="M35" s="186">
        <f t="shared" si="15"/>
        <v>0</v>
      </c>
      <c r="N35" s="155">
        <f>'Step 4 - Forecast Budget'!M35</f>
        <v>0</v>
      </c>
      <c r="O35" s="131"/>
      <c r="P35" s="192">
        <f t="shared" si="16"/>
        <v>0</v>
      </c>
      <c r="Q35" s="157">
        <f>'Step 4 - Forecast Budget'!N35</f>
        <v>0</v>
      </c>
      <c r="R35" s="137"/>
      <c r="S35" s="192">
        <f t="shared" si="17"/>
        <v>0</v>
      </c>
      <c r="T35" s="157">
        <f>'Step 4 - Forecast Budget'!O35</f>
        <v>0</v>
      </c>
      <c r="U35" s="137"/>
      <c r="V35" s="192">
        <f t="shared" si="18"/>
        <v>0</v>
      </c>
      <c r="W35" s="157">
        <f>'Step 4 - Forecast Budget'!P35</f>
        <v>0</v>
      </c>
      <c r="X35" s="137"/>
      <c r="Y35" s="192">
        <f t="shared" si="19"/>
        <v>0</v>
      </c>
      <c r="Z35" s="157">
        <f>'Step 4 - Forecast Budget'!Q35</f>
        <v>0</v>
      </c>
      <c r="AA35" s="141"/>
      <c r="AB35" s="193">
        <f t="shared" si="20"/>
        <v>0</v>
      </c>
      <c r="AC35" s="143">
        <f>'Step 4 - Forecast Budget'!R35</f>
        <v>0</v>
      </c>
      <c r="AD35" s="152"/>
      <c r="AE35" s="192">
        <f t="shared" si="21"/>
        <v>0</v>
      </c>
      <c r="AF35" s="157">
        <f>'Step 4 - Forecast Budget'!S35</f>
        <v>0</v>
      </c>
      <c r="AG35" s="137"/>
      <c r="AH35" s="192">
        <f t="shared" si="22"/>
        <v>0</v>
      </c>
      <c r="AI35" s="157">
        <f>'Step 4 - Forecast Budget'!T35</f>
        <v>0</v>
      </c>
      <c r="AJ35" s="137"/>
      <c r="AK35" s="192">
        <f t="shared" si="23"/>
        <v>0</v>
      </c>
      <c r="AL35" s="157">
        <f>'Step 4 - Forecast Budget'!U35</f>
        <v>0</v>
      </c>
      <c r="AM35" s="137"/>
      <c r="AN35" s="192">
        <f t="shared" si="24"/>
        <v>0</v>
      </c>
      <c r="AO35" s="157">
        <f>'Step 4 - Forecast Budget'!V35</f>
        <v>0</v>
      </c>
      <c r="AP35" s="137"/>
      <c r="AQ35" s="192">
        <f t="shared" si="25"/>
        <v>0</v>
      </c>
      <c r="AR35" s="157">
        <f>'Step 4 - Forecast Budget'!W35</f>
        <v>0</v>
      </c>
      <c r="AS35" s="137"/>
      <c r="AT35" s="192">
        <f t="shared" si="26"/>
        <v>0</v>
      </c>
      <c r="AU35" s="157">
        <f>'Step 4 - Forecast Budget'!X35</f>
        <v>0</v>
      </c>
      <c r="AV35" s="137"/>
      <c r="AW35" s="194">
        <f t="shared" si="27"/>
        <v>0</v>
      </c>
    </row>
    <row r="36" spans="1:49" ht="15" customHeight="1">
      <c r="A36" s="468" t="str">
        <f>'Step 4 - Forecast Budget'!A36</f>
        <v>R&amp;M (land, buildings, plant, machinery)</v>
      </c>
      <c r="B36" s="468"/>
      <c r="C36" s="468"/>
      <c r="D36" s="469"/>
      <c r="E36" s="469"/>
      <c r="F36" s="469"/>
      <c r="G36" s="469"/>
      <c r="H36" s="469"/>
      <c r="I36" s="469"/>
      <c r="J36" s="469"/>
      <c r="K36" s="185">
        <f>'Step 4 - Forecast Budget'!K36</f>
        <v>0</v>
      </c>
      <c r="L36" s="155">
        <f t="shared" si="14"/>
        <v>0</v>
      </c>
      <c r="M36" s="186">
        <f t="shared" si="15"/>
        <v>0</v>
      </c>
      <c r="N36" s="155">
        <f>'Step 4 - Forecast Budget'!M36</f>
        <v>0</v>
      </c>
      <c r="O36" s="131"/>
      <c r="P36" s="192">
        <f t="shared" si="16"/>
        <v>0</v>
      </c>
      <c r="Q36" s="157">
        <f>'Step 4 - Forecast Budget'!N36</f>
        <v>0</v>
      </c>
      <c r="R36" s="137"/>
      <c r="S36" s="192">
        <f t="shared" si="17"/>
        <v>0</v>
      </c>
      <c r="T36" s="157">
        <f>'Step 4 - Forecast Budget'!O36</f>
        <v>0</v>
      </c>
      <c r="U36" s="137"/>
      <c r="V36" s="192">
        <f t="shared" si="18"/>
        <v>0</v>
      </c>
      <c r="W36" s="157">
        <f>'Step 4 - Forecast Budget'!P36</f>
        <v>0</v>
      </c>
      <c r="X36" s="137"/>
      <c r="Y36" s="192">
        <f t="shared" si="19"/>
        <v>0</v>
      </c>
      <c r="Z36" s="157">
        <f>'Step 4 - Forecast Budget'!Q36</f>
        <v>0</v>
      </c>
      <c r="AA36" s="141"/>
      <c r="AB36" s="193">
        <f t="shared" si="20"/>
        <v>0</v>
      </c>
      <c r="AC36" s="143">
        <f>'Step 4 - Forecast Budget'!R36</f>
        <v>0</v>
      </c>
      <c r="AD36" s="152"/>
      <c r="AE36" s="192">
        <f t="shared" si="21"/>
        <v>0</v>
      </c>
      <c r="AF36" s="157">
        <f>'Step 4 - Forecast Budget'!S36</f>
        <v>0</v>
      </c>
      <c r="AG36" s="137"/>
      <c r="AH36" s="192">
        <f t="shared" si="22"/>
        <v>0</v>
      </c>
      <c r="AI36" s="157">
        <f>'Step 4 - Forecast Budget'!T36</f>
        <v>0</v>
      </c>
      <c r="AJ36" s="137"/>
      <c r="AK36" s="192">
        <f t="shared" si="23"/>
        <v>0</v>
      </c>
      <c r="AL36" s="157">
        <f>'Step 4 - Forecast Budget'!U36</f>
        <v>0</v>
      </c>
      <c r="AM36" s="137"/>
      <c r="AN36" s="192">
        <f t="shared" si="24"/>
        <v>0</v>
      </c>
      <c r="AO36" s="157">
        <f>'Step 4 - Forecast Budget'!V36</f>
        <v>0</v>
      </c>
      <c r="AP36" s="137"/>
      <c r="AQ36" s="192">
        <f t="shared" si="25"/>
        <v>0</v>
      </c>
      <c r="AR36" s="157">
        <f>'Step 4 - Forecast Budget'!W36</f>
        <v>0</v>
      </c>
      <c r="AS36" s="137"/>
      <c r="AT36" s="192">
        <f t="shared" si="26"/>
        <v>0</v>
      </c>
      <c r="AU36" s="157">
        <f>'Step 4 - Forecast Budget'!X36</f>
        <v>0</v>
      </c>
      <c r="AV36" s="137"/>
      <c r="AW36" s="194">
        <f t="shared" si="27"/>
        <v>0</v>
      </c>
    </row>
    <row r="37" spans="1:49" ht="15" customHeight="1">
      <c r="A37" s="468" t="str">
        <f>'Step 4 - Forecast Budget'!A37</f>
        <v>Freight and general farm expenses</v>
      </c>
      <c r="B37" s="468"/>
      <c r="C37" s="468"/>
      <c r="D37" s="469"/>
      <c r="E37" s="469"/>
      <c r="F37" s="469"/>
      <c r="G37" s="469"/>
      <c r="H37" s="469"/>
      <c r="I37" s="469"/>
      <c r="J37" s="469"/>
      <c r="K37" s="185">
        <f>'Step 4 - Forecast Budget'!K37</f>
        <v>0</v>
      </c>
      <c r="L37" s="155">
        <f t="shared" si="14"/>
        <v>0</v>
      </c>
      <c r="M37" s="186">
        <f t="shared" si="15"/>
        <v>0</v>
      </c>
      <c r="N37" s="155">
        <f>'Step 4 - Forecast Budget'!M37</f>
        <v>0</v>
      </c>
      <c r="O37" s="131"/>
      <c r="P37" s="192">
        <f t="shared" si="16"/>
        <v>0</v>
      </c>
      <c r="Q37" s="157">
        <f>'Step 4 - Forecast Budget'!N37</f>
        <v>0</v>
      </c>
      <c r="R37" s="137"/>
      <c r="S37" s="192">
        <f t="shared" si="17"/>
        <v>0</v>
      </c>
      <c r="T37" s="157">
        <f>'Step 4 - Forecast Budget'!O37</f>
        <v>0</v>
      </c>
      <c r="U37" s="137"/>
      <c r="V37" s="192">
        <f t="shared" si="18"/>
        <v>0</v>
      </c>
      <c r="W37" s="157">
        <f>'Step 4 - Forecast Budget'!P37</f>
        <v>0</v>
      </c>
      <c r="X37" s="137"/>
      <c r="Y37" s="192">
        <f t="shared" si="19"/>
        <v>0</v>
      </c>
      <c r="Z37" s="157">
        <f>'Step 4 - Forecast Budget'!Q37</f>
        <v>0</v>
      </c>
      <c r="AA37" s="141"/>
      <c r="AB37" s="193">
        <f t="shared" si="20"/>
        <v>0</v>
      </c>
      <c r="AC37" s="143">
        <f>'Step 4 - Forecast Budget'!R37</f>
        <v>0</v>
      </c>
      <c r="AD37" s="152"/>
      <c r="AE37" s="192">
        <f t="shared" si="21"/>
        <v>0</v>
      </c>
      <c r="AF37" s="157">
        <f>'Step 4 - Forecast Budget'!S37</f>
        <v>0</v>
      </c>
      <c r="AG37" s="137"/>
      <c r="AH37" s="192">
        <f t="shared" si="22"/>
        <v>0</v>
      </c>
      <c r="AI37" s="157">
        <f>'Step 4 - Forecast Budget'!T37</f>
        <v>0</v>
      </c>
      <c r="AJ37" s="137"/>
      <c r="AK37" s="192">
        <f t="shared" si="23"/>
        <v>0</v>
      </c>
      <c r="AL37" s="157">
        <f>'Step 4 - Forecast Budget'!U37</f>
        <v>0</v>
      </c>
      <c r="AM37" s="137"/>
      <c r="AN37" s="192">
        <f t="shared" si="24"/>
        <v>0</v>
      </c>
      <c r="AO37" s="157">
        <f>'Step 4 - Forecast Budget'!V37</f>
        <v>0</v>
      </c>
      <c r="AP37" s="137"/>
      <c r="AQ37" s="192">
        <f t="shared" si="25"/>
        <v>0</v>
      </c>
      <c r="AR37" s="157">
        <f>'Step 4 - Forecast Budget'!W37</f>
        <v>0</v>
      </c>
      <c r="AS37" s="137"/>
      <c r="AT37" s="192">
        <f t="shared" si="26"/>
        <v>0</v>
      </c>
      <c r="AU37" s="157">
        <f>'Step 4 - Forecast Budget'!X37</f>
        <v>0</v>
      </c>
      <c r="AV37" s="137"/>
      <c r="AW37" s="194">
        <f t="shared" si="27"/>
        <v>0</v>
      </c>
    </row>
    <row r="38" spans="1:49" ht="15" customHeight="1">
      <c r="A38" s="468" t="str">
        <f>'Step 4 - Forecast Budget'!A38</f>
        <v>Administration e.g. accountant, consultant, phone</v>
      </c>
      <c r="B38" s="468"/>
      <c r="C38" s="468"/>
      <c r="D38" s="469"/>
      <c r="E38" s="469"/>
      <c r="F38" s="469"/>
      <c r="G38" s="469"/>
      <c r="H38" s="469"/>
      <c r="I38" s="469"/>
      <c r="J38" s="469"/>
      <c r="K38" s="185">
        <f>'Step 4 - Forecast Budget'!K38</f>
        <v>0</v>
      </c>
      <c r="L38" s="155">
        <f t="shared" si="14"/>
        <v>0</v>
      </c>
      <c r="M38" s="186">
        <f t="shared" si="15"/>
        <v>0</v>
      </c>
      <c r="N38" s="155">
        <f>'Step 4 - Forecast Budget'!M38</f>
        <v>0</v>
      </c>
      <c r="O38" s="131"/>
      <c r="P38" s="192">
        <f t="shared" si="16"/>
        <v>0</v>
      </c>
      <c r="Q38" s="157">
        <f>'Step 4 - Forecast Budget'!N38</f>
        <v>0</v>
      </c>
      <c r="R38" s="137"/>
      <c r="S38" s="192">
        <f t="shared" si="17"/>
        <v>0</v>
      </c>
      <c r="T38" s="157">
        <f>'Step 4 - Forecast Budget'!O38</f>
        <v>0</v>
      </c>
      <c r="U38" s="137"/>
      <c r="V38" s="192">
        <f t="shared" si="18"/>
        <v>0</v>
      </c>
      <c r="W38" s="157">
        <f>'Step 4 - Forecast Budget'!P38</f>
        <v>0</v>
      </c>
      <c r="X38" s="137"/>
      <c r="Y38" s="192">
        <f t="shared" si="19"/>
        <v>0</v>
      </c>
      <c r="Z38" s="157">
        <f>'Step 4 - Forecast Budget'!Q38</f>
        <v>0</v>
      </c>
      <c r="AA38" s="141"/>
      <c r="AB38" s="193">
        <f t="shared" si="20"/>
        <v>0</v>
      </c>
      <c r="AC38" s="143">
        <f>'Step 4 - Forecast Budget'!R38</f>
        <v>0</v>
      </c>
      <c r="AD38" s="152"/>
      <c r="AE38" s="192">
        <f t="shared" si="21"/>
        <v>0</v>
      </c>
      <c r="AF38" s="157">
        <f>'Step 4 - Forecast Budget'!S38</f>
        <v>0</v>
      </c>
      <c r="AG38" s="137"/>
      <c r="AH38" s="192">
        <f t="shared" si="22"/>
        <v>0</v>
      </c>
      <c r="AI38" s="157">
        <f>'Step 4 - Forecast Budget'!T38</f>
        <v>0</v>
      </c>
      <c r="AJ38" s="137"/>
      <c r="AK38" s="192">
        <f t="shared" si="23"/>
        <v>0</v>
      </c>
      <c r="AL38" s="157">
        <f>'Step 4 - Forecast Budget'!U38</f>
        <v>0</v>
      </c>
      <c r="AM38" s="137"/>
      <c r="AN38" s="192">
        <f t="shared" si="24"/>
        <v>0</v>
      </c>
      <c r="AO38" s="157">
        <f>'Step 4 - Forecast Budget'!V38</f>
        <v>0</v>
      </c>
      <c r="AP38" s="137"/>
      <c r="AQ38" s="192">
        <f t="shared" si="25"/>
        <v>0</v>
      </c>
      <c r="AR38" s="157">
        <f>'Step 4 - Forecast Budget'!W38</f>
        <v>0</v>
      </c>
      <c r="AS38" s="137"/>
      <c r="AT38" s="192">
        <f t="shared" si="26"/>
        <v>0</v>
      </c>
      <c r="AU38" s="157">
        <f>'Step 4 - Forecast Budget'!X38</f>
        <v>0</v>
      </c>
      <c r="AV38" s="137"/>
      <c r="AW38" s="194">
        <f t="shared" si="27"/>
        <v>0</v>
      </c>
    </row>
    <row r="39" spans="1:49" ht="15" customHeight="1">
      <c r="A39" s="468" t="str">
        <f>'Step 4 - Forecast Budget'!A39</f>
        <v>Insurance</v>
      </c>
      <c r="B39" s="468"/>
      <c r="C39" s="468"/>
      <c r="D39" s="469"/>
      <c r="E39" s="469"/>
      <c r="F39" s="469"/>
      <c r="G39" s="469"/>
      <c r="H39" s="469"/>
      <c r="I39" s="469"/>
      <c r="J39" s="469"/>
      <c r="K39" s="185">
        <f>'Step 4 - Forecast Budget'!K39</f>
        <v>0</v>
      </c>
      <c r="L39" s="155">
        <f t="shared" si="14"/>
        <v>0</v>
      </c>
      <c r="M39" s="186">
        <f t="shared" si="15"/>
        <v>0</v>
      </c>
      <c r="N39" s="155">
        <f>'Step 4 - Forecast Budget'!M39</f>
        <v>0</v>
      </c>
      <c r="O39" s="131"/>
      <c r="P39" s="192">
        <f t="shared" si="16"/>
        <v>0</v>
      </c>
      <c r="Q39" s="157">
        <f>'Step 4 - Forecast Budget'!N39</f>
        <v>0</v>
      </c>
      <c r="R39" s="137"/>
      <c r="S39" s="192">
        <f t="shared" si="17"/>
        <v>0</v>
      </c>
      <c r="T39" s="157">
        <f>'Step 4 - Forecast Budget'!O39</f>
        <v>0</v>
      </c>
      <c r="U39" s="137"/>
      <c r="V39" s="192">
        <f t="shared" si="18"/>
        <v>0</v>
      </c>
      <c r="W39" s="157">
        <f>'Step 4 - Forecast Budget'!P39</f>
        <v>0</v>
      </c>
      <c r="X39" s="137"/>
      <c r="Y39" s="192">
        <f t="shared" si="19"/>
        <v>0</v>
      </c>
      <c r="Z39" s="157">
        <f>'Step 4 - Forecast Budget'!Q39</f>
        <v>0</v>
      </c>
      <c r="AA39" s="141"/>
      <c r="AB39" s="193">
        <f t="shared" si="20"/>
        <v>0</v>
      </c>
      <c r="AC39" s="143">
        <f>'Step 4 - Forecast Budget'!R39</f>
        <v>0</v>
      </c>
      <c r="AD39" s="152"/>
      <c r="AE39" s="192">
        <f t="shared" si="21"/>
        <v>0</v>
      </c>
      <c r="AF39" s="157">
        <f>'Step 4 - Forecast Budget'!S39</f>
        <v>0</v>
      </c>
      <c r="AG39" s="137"/>
      <c r="AH39" s="192">
        <f t="shared" si="22"/>
        <v>0</v>
      </c>
      <c r="AI39" s="157">
        <f>'Step 4 - Forecast Budget'!T39</f>
        <v>0</v>
      </c>
      <c r="AJ39" s="137"/>
      <c r="AK39" s="192">
        <f t="shared" si="23"/>
        <v>0</v>
      </c>
      <c r="AL39" s="157">
        <f>'Step 4 - Forecast Budget'!U39</f>
        <v>0</v>
      </c>
      <c r="AM39" s="137"/>
      <c r="AN39" s="192">
        <f t="shared" si="24"/>
        <v>0</v>
      </c>
      <c r="AO39" s="157">
        <f>'Step 4 - Forecast Budget'!V39</f>
        <v>0</v>
      </c>
      <c r="AP39" s="137"/>
      <c r="AQ39" s="192">
        <f t="shared" si="25"/>
        <v>0</v>
      </c>
      <c r="AR39" s="157">
        <f>'Step 4 - Forecast Budget'!W39</f>
        <v>0</v>
      </c>
      <c r="AS39" s="137"/>
      <c r="AT39" s="192">
        <f t="shared" si="26"/>
        <v>0</v>
      </c>
      <c r="AU39" s="157">
        <f>'Step 4 - Forecast Budget'!X39</f>
        <v>0</v>
      </c>
      <c r="AV39" s="137"/>
      <c r="AW39" s="194">
        <f t="shared" si="27"/>
        <v>0</v>
      </c>
    </row>
    <row r="40" spans="1:49" ht="15" customHeight="1">
      <c r="A40" s="468" t="str">
        <f>'Step 4 - Forecast Budget'!A40</f>
        <v>ACC</v>
      </c>
      <c r="B40" s="468"/>
      <c r="C40" s="468"/>
      <c r="D40" s="469"/>
      <c r="E40" s="469"/>
      <c r="F40" s="469"/>
      <c r="G40" s="469"/>
      <c r="H40" s="469"/>
      <c r="I40" s="469"/>
      <c r="J40" s="469"/>
      <c r="K40" s="185">
        <f>'Step 4 - Forecast Budget'!K40</f>
        <v>0</v>
      </c>
      <c r="L40" s="155">
        <f t="shared" si="14"/>
        <v>0</v>
      </c>
      <c r="M40" s="186">
        <f t="shared" si="15"/>
        <v>0</v>
      </c>
      <c r="N40" s="155">
        <f>'Step 4 - Forecast Budget'!M40</f>
        <v>0</v>
      </c>
      <c r="O40" s="131"/>
      <c r="P40" s="192">
        <f t="shared" si="16"/>
        <v>0</v>
      </c>
      <c r="Q40" s="157">
        <f>'Step 4 - Forecast Budget'!N40</f>
        <v>0</v>
      </c>
      <c r="R40" s="137"/>
      <c r="S40" s="192">
        <f t="shared" si="17"/>
        <v>0</v>
      </c>
      <c r="T40" s="157">
        <f>'Step 4 - Forecast Budget'!O40</f>
        <v>0</v>
      </c>
      <c r="U40" s="137"/>
      <c r="V40" s="192">
        <f t="shared" si="18"/>
        <v>0</v>
      </c>
      <c r="W40" s="157">
        <f>'Step 4 - Forecast Budget'!P40</f>
        <v>0</v>
      </c>
      <c r="X40" s="137"/>
      <c r="Y40" s="192">
        <f t="shared" si="19"/>
        <v>0</v>
      </c>
      <c r="Z40" s="157">
        <f>'Step 4 - Forecast Budget'!Q40</f>
        <v>0</v>
      </c>
      <c r="AA40" s="141"/>
      <c r="AB40" s="193">
        <f t="shared" si="20"/>
        <v>0</v>
      </c>
      <c r="AC40" s="143">
        <f>'Step 4 - Forecast Budget'!R40</f>
        <v>0</v>
      </c>
      <c r="AD40" s="152"/>
      <c r="AE40" s="192">
        <f t="shared" si="21"/>
        <v>0</v>
      </c>
      <c r="AF40" s="157">
        <f>'Step 4 - Forecast Budget'!S40</f>
        <v>0</v>
      </c>
      <c r="AG40" s="137"/>
      <c r="AH40" s="192">
        <f t="shared" si="22"/>
        <v>0</v>
      </c>
      <c r="AI40" s="157">
        <f>'Step 4 - Forecast Budget'!T40</f>
        <v>0</v>
      </c>
      <c r="AJ40" s="137"/>
      <c r="AK40" s="192">
        <f t="shared" si="23"/>
        <v>0</v>
      </c>
      <c r="AL40" s="157">
        <f>'Step 4 - Forecast Budget'!U40</f>
        <v>0</v>
      </c>
      <c r="AM40" s="137"/>
      <c r="AN40" s="192">
        <f t="shared" si="24"/>
        <v>0</v>
      </c>
      <c r="AO40" s="157">
        <f>'Step 4 - Forecast Budget'!V40</f>
        <v>0</v>
      </c>
      <c r="AP40" s="137"/>
      <c r="AQ40" s="192">
        <f t="shared" si="25"/>
        <v>0</v>
      </c>
      <c r="AR40" s="157">
        <f>'Step 4 - Forecast Budget'!W40</f>
        <v>0</v>
      </c>
      <c r="AS40" s="137"/>
      <c r="AT40" s="192">
        <f t="shared" si="26"/>
        <v>0</v>
      </c>
      <c r="AU40" s="157">
        <f>'Step 4 - Forecast Budget'!X40</f>
        <v>0</v>
      </c>
      <c r="AV40" s="137"/>
      <c r="AW40" s="194">
        <f t="shared" si="27"/>
        <v>0</v>
      </c>
    </row>
    <row r="41" spans="1:49" ht="15" customHeight="1">
      <c r="A41" s="468" t="str">
        <f>'Step 4 - Forecast Budget'!A41</f>
        <v>Rates</v>
      </c>
      <c r="B41" s="468"/>
      <c r="C41" s="468"/>
      <c r="D41" s="469"/>
      <c r="E41" s="469"/>
      <c r="F41" s="469"/>
      <c r="G41" s="469"/>
      <c r="H41" s="469"/>
      <c r="I41" s="469"/>
      <c r="J41" s="469"/>
      <c r="K41" s="185">
        <f>'Step 4 - Forecast Budget'!K41</f>
        <v>0</v>
      </c>
      <c r="L41" s="155">
        <f t="shared" si="14"/>
        <v>0</v>
      </c>
      <c r="M41" s="186">
        <f t="shared" si="15"/>
        <v>0</v>
      </c>
      <c r="N41" s="155">
        <f>'Step 4 - Forecast Budget'!M41</f>
        <v>0</v>
      </c>
      <c r="O41" s="131"/>
      <c r="P41" s="192">
        <f t="shared" si="16"/>
        <v>0</v>
      </c>
      <c r="Q41" s="157">
        <f>'Step 4 - Forecast Budget'!N41</f>
        <v>0</v>
      </c>
      <c r="R41" s="137"/>
      <c r="S41" s="192">
        <f t="shared" si="17"/>
        <v>0</v>
      </c>
      <c r="T41" s="157">
        <f>'Step 4 - Forecast Budget'!O41</f>
        <v>0</v>
      </c>
      <c r="U41" s="137"/>
      <c r="V41" s="192">
        <f t="shared" si="18"/>
        <v>0</v>
      </c>
      <c r="W41" s="157">
        <f>'Step 4 - Forecast Budget'!P41</f>
        <v>0</v>
      </c>
      <c r="X41" s="137"/>
      <c r="Y41" s="192">
        <f t="shared" si="19"/>
        <v>0</v>
      </c>
      <c r="Z41" s="157">
        <f>'Step 4 - Forecast Budget'!Q41</f>
        <v>0</v>
      </c>
      <c r="AA41" s="141"/>
      <c r="AB41" s="193">
        <f t="shared" si="20"/>
        <v>0</v>
      </c>
      <c r="AC41" s="143">
        <f>'Step 4 - Forecast Budget'!R41</f>
        <v>0</v>
      </c>
      <c r="AD41" s="152"/>
      <c r="AE41" s="192">
        <f t="shared" si="21"/>
        <v>0</v>
      </c>
      <c r="AF41" s="157">
        <f>'Step 4 - Forecast Budget'!S41</f>
        <v>0</v>
      </c>
      <c r="AG41" s="137"/>
      <c r="AH41" s="192">
        <f t="shared" si="22"/>
        <v>0</v>
      </c>
      <c r="AI41" s="157">
        <f>'Step 4 - Forecast Budget'!T41</f>
        <v>0</v>
      </c>
      <c r="AJ41" s="137"/>
      <c r="AK41" s="192">
        <f t="shared" si="23"/>
        <v>0</v>
      </c>
      <c r="AL41" s="157">
        <f>'Step 4 - Forecast Budget'!U41</f>
        <v>0</v>
      </c>
      <c r="AM41" s="137"/>
      <c r="AN41" s="192">
        <f t="shared" si="24"/>
        <v>0</v>
      </c>
      <c r="AO41" s="157">
        <f>'Step 4 - Forecast Budget'!V41</f>
        <v>0</v>
      </c>
      <c r="AP41" s="137"/>
      <c r="AQ41" s="192">
        <f t="shared" si="25"/>
        <v>0</v>
      </c>
      <c r="AR41" s="157">
        <f>'Step 4 - Forecast Budget'!W41</f>
        <v>0</v>
      </c>
      <c r="AS41" s="137"/>
      <c r="AT41" s="192">
        <f t="shared" si="26"/>
        <v>0</v>
      </c>
      <c r="AU41" s="157">
        <f>'Step 4 - Forecast Budget'!X41</f>
        <v>0</v>
      </c>
      <c r="AV41" s="137"/>
      <c r="AW41" s="194">
        <f t="shared" si="27"/>
        <v>0</v>
      </c>
    </row>
    <row r="42" spans="1:49" ht="15" customHeight="1">
      <c r="A42" s="477" t="s">
        <v>42</v>
      </c>
      <c r="B42" s="477"/>
      <c r="C42" s="477"/>
      <c r="D42" s="477"/>
      <c r="E42" s="477"/>
      <c r="F42" s="477"/>
      <c r="G42" s="477"/>
      <c r="H42" s="477"/>
      <c r="I42" s="477"/>
      <c r="J42" s="477"/>
      <c r="K42" s="144">
        <f>'Step 4 - Forecast Budget'!K42</f>
        <v>0</v>
      </c>
      <c r="L42" s="153">
        <f>SUM(L21:L41)</f>
        <v>0</v>
      </c>
      <c r="M42" s="188">
        <f t="shared" si="15"/>
        <v>0</v>
      </c>
      <c r="N42" s="187">
        <f>'Step 4 - Forecast Budget'!M42</f>
        <v>0</v>
      </c>
      <c r="O42" s="153">
        <f>SUM(O21:O41)</f>
        <v>0</v>
      </c>
      <c r="P42" s="195">
        <f t="shared" si="16"/>
        <v>0</v>
      </c>
      <c r="Q42" s="189">
        <f>'Step 4 - Forecast Budget'!N42</f>
        <v>0</v>
      </c>
      <c r="R42" s="153">
        <f>SUM(R21:R41)</f>
        <v>0</v>
      </c>
      <c r="S42" s="195">
        <f t="shared" si="17"/>
        <v>0</v>
      </c>
      <c r="T42" s="189">
        <f>'Step 4 - Forecast Budget'!O42</f>
        <v>0</v>
      </c>
      <c r="U42" s="153">
        <f>SUM(U21:U41)</f>
        <v>0</v>
      </c>
      <c r="V42" s="195">
        <f t="shared" si="18"/>
        <v>0</v>
      </c>
      <c r="W42" s="189">
        <f>'Step 4 - Forecast Budget'!P42</f>
        <v>0</v>
      </c>
      <c r="X42" s="153">
        <f>SUM(X21:X41)</f>
        <v>0</v>
      </c>
      <c r="Y42" s="195">
        <f t="shared" si="19"/>
        <v>0</v>
      </c>
      <c r="Z42" s="189">
        <f>'Step 4 - Forecast Budget'!Q42</f>
        <v>0</v>
      </c>
      <c r="AA42" s="153">
        <f>SUM(AA21:AA41)</f>
        <v>0</v>
      </c>
      <c r="AB42" s="196">
        <f t="shared" si="20"/>
        <v>0</v>
      </c>
      <c r="AC42" s="189">
        <f>'Step 4 - Forecast Budget'!R42</f>
        <v>0</v>
      </c>
      <c r="AD42" s="197">
        <f>SUM(AD21:AD41)</f>
        <v>0</v>
      </c>
      <c r="AE42" s="195">
        <f t="shared" si="21"/>
        <v>0</v>
      </c>
      <c r="AF42" s="189">
        <f>'Step 4 - Forecast Budget'!S42</f>
        <v>0</v>
      </c>
      <c r="AG42" s="153">
        <f>SUM(AG21:AG41)</f>
        <v>0</v>
      </c>
      <c r="AH42" s="195">
        <f t="shared" si="22"/>
        <v>0</v>
      </c>
      <c r="AI42" s="189">
        <f>'Step 4 - Forecast Budget'!T42</f>
        <v>0</v>
      </c>
      <c r="AJ42" s="153">
        <f>SUM(AJ21:AJ41)</f>
        <v>0</v>
      </c>
      <c r="AK42" s="195">
        <f t="shared" si="23"/>
        <v>0</v>
      </c>
      <c r="AL42" s="189">
        <f>'Step 4 - Forecast Budget'!U42</f>
        <v>0</v>
      </c>
      <c r="AM42" s="153">
        <f>SUM(AM21:AM41)</f>
        <v>0</v>
      </c>
      <c r="AN42" s="195">
        <f t="shared" si="24"/>
        <v>0</v>
      </c>
      <c r="AO42" s="189">
        <f>'Step 4 - Forecast Budget'!V42</f>
        <v>0</v>
      </c>
      <c r="AP42" s="153">
        <f>SUM(AP21:AP41)</f>
        <v>0</v>
      </c>
      <c r="AQ42" s="195">
        <f t="shared" si="25"/>
        <v>0</v>
      </c>
      <c r="AR42" s="189">
        <f>'Step 4 - Forecast Budget'!W42</f>
        <v>0</v>
      </c>
      <c r="AS42" s="153">
        <f>SUM(AS21:AS41)</f>
        <v>0</v>
      </c>
      <c r="AT42" s="195">
        <f t="shared" si="26"/>
        <v>0</v>
      </c>
      <c r="AU42" s="189">
        <f>'Step 4 - Forecast Budget'!X42</f>
        <v>0</v>
      </c>
      <c r="AV42" s="153">
        <f>SUM(AV21:AV41)</f>
        <v>0</v>
      </c>
      <c r="AW42" s="198">
        <f t="shared" si="27"/>
        <v>0</v>
      </c>
    </row>
    <row r="43" spans="1:49" ht="15" customHeight="1">
      <c r="A43" s="468" t="str">
        <f>'Step 4 - Forecast Budget'!A43</f>
        <v>Other expenses e.g. non-dairy expenses, off-farm expenses</v>
      </c>
      <c r="B43" s="468"/>
      <c r="C43" s="468"/>
      <c r="D43" s="469"/>
      <c r="E43" s="469"/>
      <c r="F43" s="469"/>
      <c r="G43" s="469"/>
      <c r="H43" s="469"/>
      <c r="I43" s="469"/>
      <c r="J43" s="469"/>
      <c r="K43" s="185">
        <f>'Step 4 - Forecast Budget'!K43</f>
        <v>0</v>
      </c>
      <c r="L43" s="155">
        <f>SUM(O43+R43+U43+X43+AA43+AD43+AG43+AJ43+AM43+AP43+AS43+AV43)</f>
        <v>0</v>
      </c>
      <c r="M43" s="186">
        <f t="shared" si="15"/>
        <v>0</v>
      </c>
      <c r="N43" s="155">
        <f>'Step 4 - Forecast Budget'!M43</f>
        <v>0</v>
      </c>
      <c r="O43" s="131"/>
      <c r="P43" s="192">
        <f t="shared" si="16"/>
        <v>0</v>
      </c>
      <c r="Q43" s="157">
        <f>'Step 4 - Forecast Budget'!N43</f>
        <v>0</v>
      </c>
      <c r="R43" s="137"/>
      <c r="S43" s="192">
        <f t="shared" si="17"/>
        <v>0</v>
      </c>
      <c r="T43" s="157">
        <f>'Step 4 - Forecast Budget'!O43</f>
        <v>0</v>
      </c>
      <c r="U43" s="137"/>
      <c r="V43" s="192">
        <f t="shared" si="18"/>
        <v>0</v>
      </c>
      <c r="W43" s="157">
        <f>'Step 4 - Forecast Budget'!P43</f>
        <v>0</v>
      </c>
      <c r="X43" s="137"/>
      <c r="Y43" s="192">
        <f t="shared" si="19"/>
        <v>0</v>
      </c>
      <c r="Z43" s="157">
        <f>'Step 4 - Forecast Budget'!Q43</f>
        <v>0</v>
      </c>
      <c r="AA43" s="131"/>
      <c r="AB43" s="193">
        <f t="shared" si="20"/>
        <v>0</v>
      </c>
      <c r="AC43" s="143">
        <f>'Step 4 - Forecast Budget'!R43</f>
        <v>0</v>
      </c>
      <c r="AD43" s="152"/>
      <c r="AE43" s="192">
        <f t="shared" si="21"/>
        <v>0</v>
      </c>
      <c r="AF43" s="157">
        <f>'Step 4 - Forecast Budget'!S43</f>
        <v>0</v>
      </c>
      <c r="AG43" s="137"/>
      <c r="AH43" s="192">
        <f t="shared" si="22"/>
        <v>0</v>
      </c>
      <c r="AI43" s="157">
        <f>'Step 4 - Forecast Budget'!T43</f>
        <v>0</v>
      </c>
      <c r="AJ43" s="137"/>
      <c r="AK43" s="192">
        <f t="shared" si="23"/>
        <v>0</v>
      </c>
      <c r="AL43" s="157">
        <f>'Step 4 - Forecast Budget'!U43</f>
        <v>0</v>
      </c>
      <c r="AM43" s="137"/>
      <c r="AN43" s="192">
        <f t="shared" si="24"/>
        <v>0</v>
      </c>
      <c r="AO43" s="157">
        <f>'Step 4 - Forecast Budget'!V43</f>
        <v>0</v>
      </c>
      <c r="AP43" s="137"/>
      <c r="AQ43" s="192">
        <f t="shared" si="25"/>
        <v>0</v>
      </c>
      <c r="AR43" s="157">
        <f>'Step 4 - Forecast Budget'!W43</f>
        <v>0</v>
      </c>
      <c r="AS43" s="137"/>
      <c r="AT43" s="192">
        <f t="shared" si="26"/>
        <v>0</v>
      </c>
      <c r="AU43" s="157">
        <f>'Step 4 - Forecast Budget'!X43</f>
        <v>0</v>
      </c>
      <c r="AV43" s="137"/>
      <c r="AW43" s="194">
        <f t="shared" si="27"/>
        <v>0</v>
      </c>
    </row>
    <row r="44" spans="1:49" ht="15" customHeight="1">
      <c r="A44" s="468" t="str">
        <f>'Step 4 - Forecast Budget'!A44</f>
        <v>Rent e.g. milking, land lease (excludes run-off), cow lease</v>
      </c>
      <c r="B44" s="468"/>
      <c r="C44" s="468"/>
      <c r="D44" s="469"/>
      <c r="E44" s="469"/>
      <c r="F44" s="469"/>
      <c r="G44" s="469"/>
      <c r="H44" s="469"/>
      <c r="I44" s="469"/>
      <c r="J44" s="469"/>
      <c r="K44" s="185">
        <f>'Step 4 - Forecast Budget'!K44</f>
        <v>0</v>
      </c>
      <c r="L44" s="155">
        <f aca="true" t="shared" si="28" ref="L44:L53">SUM(O44+R44+U44+X44+AA44+AD44+AG44+AJ44+AM44+AP44+AS44+AV44)</f>
        <v>0</v>
      </c>
      <c r="M44" s="186">
        <f t="shared" si="15"/>
        <v>0</v>
      </c>
      <c r="N44" s="155">
        <f>'Step 4 - Forecast Budget'!M44</f>
        <v>0</v>
      </c>
      <c r="O44" s="131"/>
      <c r="P44" s="192">
        <f t="shared" si="16"/>
        <v>0</v>
      </c>
      <c r="Q44" s="157">
        <f>'Step 4 - Forecast Budget'!N44</f>
        <v>0</v>
      </c>
      <c r="R44" s="137"/>
      <c r="S44" s="192">
        <f t="shared" si="17"/>
        <v>0</v>
      </c>
      <c r="T44" s="157">
        <f>'Step 4 - Forecast Budget'!O44</f>
        <v>0</v>
      </c>
      <c r="U44" s="137"/>
      <c r="V44" s="192">
        <f t="shared" si="18"/>
        <v>0</v>
      </c>
      <c r="W44" s="157">
        <f>'Step 4 - Forecast Budget'!P44</f>
        <v>0</v>
      </c>
      <c r="X44" s="137"/>
      <c r="Y44" s="192">
        <f t="shared" si="19"/>
        <v>0</v>
      </c>
      <c r="Z44" s="157">
        <f>'Step 4 - Forecast Budget'!Q44</f>
        <v>0</v>
      </c>
      <c r="AA44" s="131"/>
      <c r="AB44" s="193">
        <f t="shared" si="20"/>
        <v>0</v>
      </c>
      <c r="AC44" s="143">
        <f>'Step 4 - Forecast Budget'!R44</f>
        <v>0</v>
      </c>
      <c r="AD44" s="152"/>
      <c r="AE44" s="192">
        <f t="shared" si="21"/>
        <v>0</v>
      </c>
      <c r="AF44" s="157">
        <f>'Step 4 - Forecast Budget'!S44</f>
        <v>0</v>
      </c>
      <c r="AG44" s="137"/>
      <c r="AH44" s="192">
        <f t="shared" si="22"/>
        <v>0</v>
      </c>
      <c r="AI44" s="157">
        <f>'Step 4 - Forecast Budget'!T44</f>
        <v>0</v>
      </c>
      <c r="AJ44" s="137"/>
      <c r="AK44" s="192">
        <f t="shared" si="23"/>
        <v>0</v>
      </c>
      <c r="AL44" s="157">
        <f>'Step 4 - Forecast Budget'!U44</f>
        <v>0</v>
      </c>
      <c r="AM44" s="137"/>
      <c r="AN44" s="192">
        <f t="shared" si="24"/>
        <v>0</v>
      </c>
      <c r="AO44" s="157">
        <f>'Step 4 - Forecast Budget'!V44</f>
        <v>0</v>
      </c>
      <c r="AP44" s="137"/>
      <c r="AQ44" s="192">
        <f t="shared" si="25"/>
        <v>0</v>
      </c>
      <c r="AR44" s="157">
        <f>'Step 4 - Forecast Budget'!W44</f>
        <v>0</v>
      </c>
      <c r="AS44" s="137"/>
      <c r="AT44" s="192">
        <f t="shared" si="26"/>
        <v>0</v>
      </c>
      <c r="AU44" s="157">
        <f>'Step 4 - Forecast Budget'!X44</f>
        <v>0</v>
      </c>
      <c r="AV44" s="137"/>
      <c r="AW44" s="194">
        <f t="shared" si="27"/>
        <v>0</v>
      </c>
    </row>
    <row r="45" spans="1:49" ht="15" customHeight="1">
      <c r="A45" s="468" t="str">
        <f>'Step 4 - Forecast Budget'!A45</f>
        <v>Overdraft Interest</v>
      </c>
      <c r="B45" s="468"/>
      <c r="C45" s="468"/>
      <c r="D45" s="469"/>
      <c r="E45" s="469"/>
      <c r="F45" s="469"/>
      <c r="G45" s="469"/>
      <c r="H45" s="469"/>
      <c r="I45" s="469"/>
      <c r="J45" s="469"/>
      <c r="K45" s="185">
        <f>'Step 4 - Forecast Budget'!K45</f>
        <v>0</v>
      </c>
      <c r="L45" s="155">
        <f t="shared" si="28"/>
        <v>0</v>
      </c>
      <c r="M45" s="186">
        <f t="shared" si="15"/>
        <v>0</v>
      </c>
      <c r="N45" s="155">
        <f>'Step 4 - Forecast Budget'!M45</f>
        <v>0</v>
      </c>
      <c r="O45" s="131"/>
      <c r="P45" s="192">
        <f t="shared" si="16"/>
        <v>0</v>
      </c>
      <c r="Q45" s="157">
        <f>'Step 4 - Forecast Budget'!N45</f>
        <v>0</v>
      </c>
      <c r="R45" s="137"/>
      <c r="S45" s="192">
        <f t="shared" si="17"/>
        <v>0</v>
      </c>
      <c r="T45" s="157">
        <f>'Step 4 - Forecast Budget'!O45</f>
        <v>0</v>
      </c>
      <c r="U45" s="137"/>
      <c r="V45" s="192">
        <f t="shared" si="18"/>
        <v>0</v>
      </c>
      <c r="W45" s="157">
        <f>'Step 4 - Forecast Budget'!P45</f>
        <v>0</v>
      </c>
      <c r="X45" s="137"/>
      <c r="Y45" s="192">
        <f t="shared" si="19"/>
        <v>0</v>
      </c>
      <c r="Z45" s="157">
        <f>'Step 4 - Forecast Budget'!Q45</f>
        <v>0</v>
      </c>
      <c r="AA45" s="131"/>
      <c r="AB45" s="193">
        <f t="shared" si="20"/>
        <v>0</v>
      </c>
      <c r="AC45" s="143">
        <f>'Step 4 - Forecast Budget'!R45</f>
        <v>0</v>
      </c>
      <c r="AD45" s="152"/>
      <c r="AE45" s="192">
        <f t="shared" si="21"/>
        <v>0</v>
      </c>
      <c r="AF45" s="157">
        <f>'Step 4 - Forecast Budget'!S45</f>
        <v>0</v>
      </c>
      <c r="AG45" s="137"/>
      <c r="AH45" s="192">
        <f t="shared" si="22"/>
        <v>0</v>
      </c>
      <c r="AI45" s="157">
        <f>'Step 4 - Forecast Budget'!T45</f>
        <v>0</v>
      </c>
      <c r="AJ45" s="137"/>
      <c r="AK45" s="192">
        <f t="shared" si="23"/>
        <v>0</v>
      </c>
      <c r="AL45" s="157">
        <f>'Step 4 - Forecast Budget'!U45</f>
        <v>0</v>
      </c>
      <c r="AM45" s="137"/>
      <c r="AN45" s="192">
        <f t="shared" si="24"/>
        <v>0</v>
      </c>
      <c r="AO45" s="157">
        <f>'Step 4 - Forecast Budget'!V45</f>
        <v>0</v>
      </c>
      <c r="AP45" s="137"/>
      <c r="AQ45" s="192">
        <f t="shared" si="25"/>
        <v>0</v>
      </c>
      <c r="AR45" s="157">
        <f>'Step 4 - Forecast Budget'!W45</f>
        <v>0</v>
      </c>
      <c r="AS45" s="137"/>
      <c r="AT45" s="192">
        <f t="shared" si="26"/>
        <v>0</v>
      </c>
      <c r="AU45" s="157">
        <f>'Step 4 - Forecast Budget'!X45</f>
        <v>0</v>
      </c>
      <c r="AV45" s="137"/>
      <c r="AW45" s="194">
        <f t="shared" si="27"/>
        <v>0</v>
      </c>
    </row>
    <row r="46" spans="1:49" ht="15" customHeight="1">
      <c r="A46" s="468" t="str">
        <f>'Step 4 - Forecast Budget'!A46</f>
        <v>Term Interest (mortgage)</v>
      </c>
      <c r="B46" s="468"/>
      <c r="C46" s="468"/>
      <c r="D46" s="469"/>
      <c r="E46" s="469"/>
      <c r="F46" s="469"/>
      <c r="G46" s="469"/>
      <c r="H46" s="469"/>
      <c r="I46" s="469"/>
      <c r="J46" s="469"/>
      <c r="K46" s="185">
        <f>'Step 4 - Forecast Budget'!K46</f>
        <v>0</v>
      </c>
      <c r="L46" s="155">
        <f t="shared" si="28"/>
        <v>0</v>
      </c>
      <c r="M46" s="186">
        <f t="shared" si="15"/>
        <v>0</v>
      </c>
      <c r="N46" s="155">
        <f>'Step 4 - Forecast Budget'!M46</f>
        <v>0</v>
      </c>
      <c r="O46" s="131"/>
      <c r="P46" s="192">
        <f t="shared" si="16"/>
        <v>0</v>
      </c>
      <c r="Q46" s="157">
        <f>'Step 4 - Forecast Budget'!N46</f>
        <v>0</v>
      </c>
      <c r="R46" s="137"/>
      <c r="S46" s="192">
        <f t="shared" si="17"/>
        <v>0</v>
      </c>
      <c r="T46" s="157">
        <f>'Step 4 - Forecast Budget'!O46</f>
        <v>0</v>
      </c>
      <c r="U46" s="137"/>
      <c r="V46" s="192">
        <f t="shared" si="18"/>
        <v>0</v>
      </c>
      <c r="W46" s="157">
        <f>'Step 4 - Forecast Budget'!P46</f>
        <v>0</v>
      </c>
      <c r="X46" s="137"/>
      <c r="Y46" s="192">
        <f t="shared" si="19"/>
        <v>0</v>
      </c>
      <c r="Z46" s="157">
        <f>'Step 4 - Forecast Budget'!Q46</f>
        <v>0</v>
      </c>
      <c r="AA46" s="131"/>
      <c r="AB46" s="193">
        <f t="shared" si="20"/>
        <v>0</v>
      </c>
      <c r="AC46" s="143">
        <f>'Step 4 - Forecast Budget'!R46</f>
        <v>0</v>
      </c>
      <c r="AD46" s="152"/>
      <c r="AE46" s="192">
        <f t="shared" si="21"/>
        <v>0</v>
      </c>
      <c r="AF46" s="157">
        <f>'Step 4 - Forecast Budget'!S46</f>
        <v>0</v>
      </c>
      <c r="AG46" s="137"/>
      <c r="AH46" s="192">
        <f t="shared" si="22"/>
        <v>0</v>
      </c>
      <c r="AI46" s="157">
        <f>'Step 4 - Forecast Budget'!T46</f>
        <v>0</v>
      </c>
      <c r="AJ46" s="137"/>
      <c r="AK46" s="192">
        <f t="shared" si="23"/>
        <v>0</v>
      </c>
      <c r="AL46" s="157">
        <f>'Step 4 - Forecast Budget'!U46</f>
        <v>0</v>
      </c>
      <c r="AM46" s="137"/>
      <c r="AN46" s="192">
        <f t="shared" si="24"/>
        <v>0</v>
      </c>
      <c r="AO46" s="157">
        <f>'Step 4 - Forecast Budget'!V46</f>
        <v>0</v>
      </c>
      <c r="AP46" s="137"/>
      <c r="AQ46" s="192">
        <f t="shared" si="25"/>
        <v>0</v>
      </c>
      <c r="AR46" s="157">
        <f>'Step 4 - Forecast Budget'!W46</f>
        <v>0</v>
      </c>
      <c r="AS46" s="137"/>
      <c r="AT46" s="192">
        <f t="shared" si="26"/>
        <v>0</v>
      </c>
      <c r="AU46" s="157">
        <f>'Step 4 - Forecast Budget'!X46</f>
        <v>0</v>
      </c>
      <c r="AV46" s="137"/>
      <c r="AW46" s="194">
        <f t="shared" si="27"/>
        <v>0</v>
      </c>
    </row>
    <row r="47" spans="1:49" ht="15" customHeight="1">
      <c r="A47" s="468" t="str">
        <f>'Step 4 - Forecast Budget'!A47</f>
        <v>Principal Repayments</v>
      </c>
      <c r="B47" s="468"/>
      <c r="C47" s="468"/>
      <c r="D47" s="469"/>
      <c r="E47" s="469"/>
      <c r="F47" s="469"/>
      <c r="G47" s="469"/>
      <c r="H47" s="469"/>
      <c r="I47" s="469"/>
      <c r="J47" s="469"/>
      <c r="K47" s="185">
        <f>'Step 4 - Forecast Budget'!K47</f>
        <v>0</v>
      </c>
      <c r="L47" s="155">
        <f t="shared" si="28"/>
        <v>0</v>
      </c>
      <c r="M47" s="186">
        <f t="shared" si="15"/>
        <v>0</v>
      </c>
      <c r="N47" s="155">
        <f>'Step 4 - Forecast Budget'!M47</f>
        <v>0</v>
      </c>
      <c r="O47" s="131"/>
      <c r="P47" s="192">
        <f t="shared" si="16"/>
        <v>0</v>
      </c>
      <c r="Q47" s="157">
        <f>'Step 4 - Forecast Budget'!N47</f>
        <v>0</v>
      </c>
      <c r="R47" s="137"/>
      <c r="S47" s="192">
        <f t="shared" si="17"/>
        <v>0</v>
      </c>
      <c r="T47" s="157">
        <f>'Step 4 - Forecast Budget'!O47</f>
        <v>0</v>
      </c>
      <c r="U47" s="137"/>
      <c r="V47" s="192">
        <f t="shared" si="18"/>
        <v>0</v>
      </c>
      <c r="W47" s="157">
        <f>'Step 4 - Forecast Budget'!P47</f>
        <v>0</v>
      </c>
      <c r="X47" s="137"/>
      <c r="Y47" s="192">
        <f t="shared" si="19"/>
        <v>0</v>
      </c>
      <c r="Z47" s="157">
        <f>'Step 4 - Forecast Budget'!Q47</f>
        <v>0</v>
      </c>
      <c r="AA47" s="131"/>
      <c r="AB47" s="193">
        <f t="shared" si="20"/>
        <v>0</v>
      </c>
      <c r="AC47" s="143">
        <f>'Step 4 - Forecast Budget'!R47</f>
        <v>0</v>
      </c>
      <c r="AD47" s="152"/>
      <c r="AE47" s="192">
        <f t="shared" si="21"/>
        <v>0</v>
      </c>
      <c r="AF47" s="157">
        <f>'Step 4 - Forecast Budget'!S47</f>
        <v>0</v>
      </c>
      <c r="AG47" s="137"/>
      <c r="AH47" s="192">
        <f t="shared" si="22"/>
        <v>0</v>
      </c>
      <c r="AI47" s="157">
        <f>'Step 4 - Forecast Budget'!T47</f>
        <v>0</v>
      </c>
      <c r="AJ47" s="137"/>
      <c r="AK47" s="192">
        <f t="shared" si="23"/>
        <v>0</v>
      </c>
      <c r="AL47" s="157">
        <f>'Step 4 - Forecast Budget'!U47</f>
        <v>0</v>
      </c>
      <c r="AM47" s="137"/>
      <c r="AN47" s="192">
        <f t="shared" si="24"/>
        <v>0</v>
      </c>
      <c r="AO47" s="157">
        <f>'Step 4 - Forecast Budget'!V47</f>
        <v>0</v>
      </c>
      <c r="AP47" s="137"/>
      <c r="AQ47" s="192">
        <f t="shared" si="25"/>
        <v>0</v>
      </c>
      <c r="AR47" s="157">
        <f>'Step 4 - Forecast Budget'!W47</f>
        <v>0</v>
      </c>
      <c r="AS47" s="137"/>
      <c r="AT47" s="192">
        <f t="shared" si="26"/>
        <v>0</v>
      </c>
      <c r="AU47" s="157">
        <f>'Step 4 - Forecast Budget'!X47</f>
        <v>0</v>
      </c>
      <c r="AV47" s="137"/>
      <c r="AW47" s="194">
        <f t="shared" si="27"/>
        <v>0</v>
      </c>
    </row>
    <row r="48" spans="1:49" ht="15" customHeight="1">
      <c r="A48" s="468" t="str">
        <f>'Step 4 - Forecast Budget'!A48</f>
        <v>Tax  * Ask accountant or see estimate formula below</v>
      </c>
      <c r="B48" s="468"/>
      <c r="C48" s="468"/>
      <c r="D48" s="469"/>
      <c r="E48" s="469"/>
      <c r="F48" s="469"/>
      <c r="G48" s="469"/>
      <c r="H48" s="469"/>
      <c r="I48" s="469"/>
      <c r="J48" s="469"/>
      <c r="K48" s="185">
        <f>'Step 4 - Forecast Budget'!K48</f>
        <v>0</v>
      </c>
      <c r="L48" s="155">
        <f t="shared" si="28"/>
        <v>0</v>
      </c>
      <c r="M48" s="186">
        <f t="shared" si="15"/>
        <v>0</v>
      </c>
      <c r="N48" s="155">
        <f>'Step 4 - Forecast Budget'!M48</f>
        <v>0</v>
      </c>
      <c r="O48" s="131"/>
      <c r="P48" s="192">
        <f t="shared" si="16"/>
        <v>0</v>
      </c>
      <c r="Q48" s="157">
        <f>'Step 4 - Forecast Budget'!N48</f>
        <v>0</v>
      </c>
      <c r="R48" s="137"/>
      <c r="S48" s="192">
        <f t="shared" si="17"/>
        <v>0</v>
      </c>
      <c r="T48" s="157">
        <f>'Step 4 - Forecast Budget'!O48</f>
        <v>0</v>
      </c>
      <c r="U48" s="137"/>
      <c r="V48" s="192">
        <f t="shared" si="18"/>
        <v>0</v>
      </c>
      <c r="W48" s="157">
        <f>'Step 4 - Forecast Budget'!P48</f>
        <v>0</v>
      </c>
      <c r="X48" s="137"/>
      <c r="Y48" s="192">
        <f t="shared" si="19"/>
        <v>0</v>
      </c>
      <c r="Z48" s="157">
        <f>'Step 4 - Forecast Budget'!Q48</f>
        <v>0</v>
      </c>
      <c r="AA48" s="131"/>
      <c r="AB48" s="193">
        <f t="shared" si="20"/>
        <v>0</v>
      </c>
      <c r="AC48" s="143">
        <f>'Step 4 - Forecast Budget'!R48</f>
        <v>0</v>
      </c>
      <c r="AD48" s="152"/>
      <c r="AE48" s="192">
        <f t="shared" si="21"/>
        <v>0</v>
      </c>
      <c r="AF48" s="157">
        <f>'Step 4 - Forecast Budget'!S48</f>
        <v>0</v>
      </c>
      <c r="AG48" s="137"/>
      <c r="AH48" s="192">
        <f t="shared" si="22"/>
        <v>0</v>
      </c>
      <c r="AI48" s="157">
        <f>'Step 4 - Forecast Budget'!T48</f>
        <v>0</v>
      </c>
      <c r="AJ48" s="137"/>
      <c r="AK48" s="192">
        <f t="shared" si="23"/>
        <v>0</v>
      </c>
      <c r="AL48" s="157">
        <f>'Step 4 - Forecast Budget'!U48</f>
        <v>0</v>
      </c>
      <c r="AM48" s="137"/>
      <c r="AN48" s="192">
        <f t="shared" si="24"/>
        <v>0</v>
      </c>
      <c r="AO48" s="157">
        <f>'Step 4 - Forecast Budget'!V48</f>
        <v>0</v>
      </c>
      <c r="AP48" s="137"/>
      <c r="AQ48" s="192">
        <f t="shared" si="25"/>
        <v>0</v>
      </c>
      <c r="AR48" s="157">
        <f>'Step 4 - Forecast Budget'!W48</f>
        <v>0</v>
      </c>
      <c r="AS48" s="137"/>
      <c r="AT48" s="192">
        <f t="shared" si="26"/>
        <v>0</v>
      </c>
      <c r="AU48" s="157">
        <f>'Step 4 - Forecast Budget'!X48</f>
        <v>0</v>
      </c>
      <c r="AV48" s="137"/>
      <c r="AW48" s="194">
        <f t="shared" si="27"/>
        <v>0</v>
      </c>
    </row>
    <row r="49" spans="1:49" ht="15" customHeight="1">
      <c r="A49" s="468" t="str">
        <f>'Step 4 - Forecast Budget'!A49</f>
        <v>Drawings</v>
      </c>
      <c r="B49" s="468"/>
      <c r="C49" s="468"/>
      <c r="D49" s="469"/>
      <c r="E49" s="469"/>
      <c r="F49" s="469"/>
      <c r="G49" s="469"/>
      <c r="H49" s="469"/>
      <c r="I49" s="469"/>
      <c r="J49" s="469"/>
      <c r="K49" s="185">
        <f>'Step 4 - Forecast Budget'!K49</f>
        <v>0</v>
      </c>
      <c r="L49" s="155">
        <f t="shared" si="28"/>
        <v>0</v>
      </c>
      <c r="M49" s="186">
        <f t="shared" si="15"/>
        <v>0</v>
      </c>
      <c r="N49" s="155">
        <f>'Step 4 - Forecast Budget'!M49</f>
        <v>0</v>
      </c>
      <c r="O49" s="131"/>
      <c r="P49" s="192">
        <f t="shared" si="16"/>
        <v>0</v>
      </c>
      <c r="Q49" s="157">
        <f>'Step 4 - Forecast Budget'!N49</f>
        <v>0</v>
      </c>
      <c r="R49" s="137"/>
      <c r="S49" s="192">
        <f t="shared" si="17"/>
        <v>0</v>
      </c>
      <c r="T49" s="157">
        <f>'Step 4 - Forecast Budget'!O49</f>
        <v>0</v>
      </c>
      <c r="U49" s="137"/>
      <c r="V49" s="192">
        <f t="shared" si="18"/>
        <v>0</v>
      </c>
      <c r="W49" s="157">
        <f>'Step 4 - Forecast Budget'!P49</f>
        <v>0</v>
      </c>
      <c r="X49" s="137"/>
      <c r="Y49" s="192">
        <f t="shared" si="19"/>
        <v>0</v>
      </c>
      <c r="Z49" s="157">
        <f>'Step 4 - Forecast Budget'!Q49</f>
        <v>0</v>
      </c>
      <c r="AA49" s="131"/>
      <c r="AB49" s="193">
        <f t="shared" si="20"/>
        <v>0</v>
      </c>
      <c r="AC49" s="143">
        <f>'Step 4 - Forecast Budget'!R49</f>
        <v>0</v>
      </c>
      <c r="AD49" s="152"/>
      <c r="AE49" s="192">
        <f t="shared" si="21"/>
        <v>0</v>
      </c>
      <c r="AF49" s="157">
        <f>'Step 4 - Forecast Budget'!S49</f>
        <v>0</v>
      </c>
      <c r="AG49" s="137"/>
      <c r="AH49" s="192">
        <f t="shared" si="22"/>
        <v>0</v>
      </c>
      <c r="AI49" s="157">
        <f>'Step 4 - Forecast Budget'!T49</f>
        <v>0</v>
      </c>
      <c r="AJ49" s="137"/>
      <c r="AK49" s="192">
        <f t="shared" si="23"/>
        <v>0</v>
      </c>
      <c r="AL49" s="157">
        <f>'Step 4 - Forecast Budget'!U49</f>
        <v>0</v>
      </c>
      <c r="AM49" s="137"/>
      <c r="AN49" s="192">
        <f t="shared" si="24"/>
        <v>0</v>
      </c>
      <c r="AO49" s="157">
        <f>'Step 4 - Forecast Budget'!V49</f>
        <v>0</v>
      </c>
      <c r="AP49" s="137"/>
      <c r="AQ49" s="192">
        <f t="shared" si="25"/>
        <v>0</v>
      </c>
      <c r="AR49" s="157">
        <f>'Step 4 - Forecast Budget'!W49</f>
        <v>0</v>
      </c>
      <c r="AS49" s="137"/>
      <c r="AT49" s="192">
        <f t="shared" si="26"/>
        <v>0</v>
      </c>
      <c r="AU49" s="157">
        <f>'Step 4 - Forecast Budget'!X49</f>
        <v>0</v>
      </c>
      <c r="AV49" s="137"/>
      <c r="AW49" s="194">
        <f t="shared" si="27"/>
        <v>0</v>
      </c>
    </row>
    <row r="50" spans="1:49" ht="15" customHeight="1">
      <c r="A50" s="468" t="str">
        <f>'Step 4 - Forecast Budget'!A50</f>
        <v>Capital transactions zero-rated for GST (e.g. shares)</v>
      </c>
      <c r="B50" s="468"/>
      <c r="C50" s="468"/>
      <c r="D50" s="469"/>
      <c r="E50" s="469"/>
      <c r="F50" s="469"/>
      <c r="G50" s="469"/>
      <c r="H50" s="469"/>
      <c r="I50" s="469"/>
      <c r="J50" s="469"/>
      <c r="K50" s="185">
        <f>'Step 4 - Forecast Budget'!K50</f>
        <v>0</v>
      </c>
      <c r="L50" s="155">
        <f t="shared" si="28"/>
        <v>0</v>
      </c>
      <c r="M50" s="186">
        <f t="shared" si="15"/>
        <v>0</v>
      </c>
      <c r="N50" s="155">
        <f>'Step 4 - Forecast Budget'!M50</f>
        <v>0</v>
      </c>
      <c r="O50" s="131"/>
      <c r="P50" s="192">
        <f t="shared" si="16"/>
        <v>0</v>
      </c>
      <c r="Q50" s="157">
        <f>'Step 4 - Forecast Budget'!N50</f>
        <v>0</v>
      </c>
      <c r="R50" s="137"/>
      <c r="S50" s="192">
        <f t="shared" si="17"/>
        <v>0</v>
      </c>
      <c r="T50" s="157">
        <f>'Step 4 - Forecast Budget'!O50</f>
        <v>0</v>
      </c>
      <c r="U50" s="137"/>
      <c r="V50" s="192">
        <f t="shared" si="18"/>
        <v>0</v>
      </c>
      <c r="W50" s="157">
        <f>'Step 4 - Forecast Budget'!P50</f>
        <v>0</v>
      </c>
      <c r="X50" s="137"/>
      <c r="Y50" s="192">
        <f t="shared" si="19"/>
        <v>0</v>
      </c>
      <c r="Z50" s="157">
        <f>'Step 4 - Forecast Budget'!Q50</f>
        <v>0</v>
      </c>
      <c r="AA50" s="131"/>
      <c r="AB50" s="193">
        <f t="shared" si="20"/>
        <v>0</v>
      </c>
      <c r="AC50" s="143">
        <f>'Step 4 - Forecast Budget'!R50</f>
        <v>0</v>
      </c>
      <c r="AD50" s="152"/>
      <c r="AE50" s="192">
        <f t="shared" si="21"/>
        <v>0</v>
      </c>
      <c r="AF50" s="157">
        <f>'Step 4 - Forecast Budget'!S50</f>
        <v>0</v>
      </c>
      <c r="AG50" s="137"/>
      <c r="AH50" s="192">
        <f t="shared" si="22"/>
        <v>0</v>
      </c>
      <c r="AI50" s="157">
        <f>'Step 4 - Forecast Budget'!T50</f>
        <v>0</v>
      </c>
      <c r="AJ50" s="137"/>
      <c r="AK50" s="192">
        <f t="shared" si="23"/>
        <v>0</v>
      </c>
      <c r="AL50" s="157">
        <f>'Step 4 - Forecast Budget'!U50</f>
        <v>0</v>
      </c>
      <c r="AM50" s="137"/>
      <c r="AN50" s="192">
        <f t="shared" si="24"/>
        <v>0</v>
      </c>
      <c r="AO50" s="157">
        <f>'Step 4 - Forecast Budget'!V50</f>
        <v>0</v>
      </c>
      <c r="AP50" s="137"/>
      <c r="AQ50" s="192">
        <f t="shared" si="25"/>
        <v>0</v>
      </c>
      <c r="AR50" s="157">
        <f>'Step 4 - Forecast Budget'!W50</f>
        <v>0</v>
      </c>
      <c r="AS50" s="137"/>
      <c r="AT50" s="192">
        <f t="shared" si="26"/>
        <v>0</v>
      </c>
      <c r="AU50" s="157">
        <f>'Step 4 - Forecast Budget'!X50</f>
        <v>0</v>
      </c>
      <c r="AV50" s="137"/>
      <c r="AW50" s="194">
        <f t="shared" si="27"/>
        <v>0</v>
      </c>
    </row>
    <row r="51" spans="1:49" ht="15" customHeight="1">
      <c r="A51" s="468" t="str">
        <f>'Step 4 - Forecast Budget'!A51</f>
        <v>Capital transactions with GST (e.g. machinery)</v>
      </c>
      <c r="B51" s="468"/>
      <c r="C51" s="468"/>
      <c r="D51" s="469"/>
      <c r="E51" s="469"/>
      <c r="F51" s="469"/>
      <c r="G51" s="469"/>
      <c r="H51" s="469"/>
      <c r="I51" s="469"/>
      <c r="J51" s="469"/>
      <c r="K51" s="185">
        <f>'Step 4 - Forecast Budget'!K51</f>
        <v>0</v>
      </c>
      <c r="L51" s="155">
        <f t="shared" si="28"/>
        <v>0</v>
      </c>
      <c r="M51" s="186">
        <f t="shared" si="15"/>
        <v>0</v>
      </c>
      <c r="N51" s="155">
        <f>'Step 4 - Forecast Budget'!M51</f>
        <v>0</v>
      </c>
      <c r="O51" s="131"/>
      <c r="P51" s="192">
        <f t="shared" si="16"/>
        <v>0</v>
      </c>
      <c r="Q51" s="157">
        <f>'Step 4 - Forecast Budget'!N51</f>
        <v>0</v>
      </c>
      <c r="R51" s="137"/>
      <c r="S51" s="192">
        <f t="shared" si="17"/>
        <v>0</v>
      </c>
      <c r="T51" s="157">
        <f>'Step 4 - Forecast Budget'!O51</f>
        <v>0</v>
      </c>
      <c r="U51" s="137"/>
      <c r="V51" s="192">
        <f t="shared" si="18"/>
        <v>0</v>
      </c>
      <c r="W51" s="157">
        <f>'Step 4 - Forecast Budget'!P51</f>
        <v>0</v>
      </c>
      <c r="X51" s="137"/>
      <c r="Y51" s="192">
        <f t="shared" si="19"/>
        <v>0</v>
      </c>
      <c r="Z51" s="157">
        <f>'Step 4 - Forecast Budget'!Q51</f>
        <v>0</v>
      </c>
      <c r="AA51" s="131"/>
      <c r="AB51" s="193">
        <f t="shared" si="20"/>
        <v>0</v>
      </c>
      <c r="AC51" s="143">
        <f>'Step 4 - Forecast Budget'!R51</f>
        <v>0</v>
      </c>
      <c r="AD51" s="152"/>
      <c r="AE51" s="192">
        <f t="shared" si="21"/>
        <v>0</v>
      </c>
      <c r="AF51" s="157">
        <f>'Step 4 - Forecast Budget'!S51</f>
        <v>0</v>
      </c>
      <c r="AG51" s="137"/>
      <c r="AH51" s="192">
        <f t="shared" si="22"/>
        <v>0</v>
      </c>
      <c r="AI51" s="157">
        <f>'Step 4 - Forecast Budget'!T51</f>
        <v>0</v>
      </c>
      <c r="AJ51" s="137"/>
      <c r="AK51" s="192">
        <f t="shared" si="23"/>
        <v>0</v>
      </c>
      <c r="AL51" s="157">
        <f>'Step 4 - Forecast Budget'!U51</f>
        <v>0</v>
      </c>
      <c r="AM51" s="137"/>
      <c r="AN51" s="192">
        <f t="shared" si="24"/>
        <v>0</v>
      </c>
      <c r="AO51" s="157">
        <f>'Step 4 - Forecast Budget'!V51</f>
        <v>0</v>
      </c>
      <c r="AP51" s="137"/>
      <c r="AQ51" s="192">
        <f t="shared" si="25"/>
        <v>0</v>
      </c>
      <c r="AR51" s="157">
        <f>'Step 4 - Forecast Budget'!W51</f>
        <v>0</v>
      </c>
      <c r="AS51" s="137"/>
      <c r="AT51" s="192">
        <f t="shared" si="26"/>
        <v>0</v>
      </c>
      <c r="AU51" s="157">
        <f>'Step 4 - Forecast Budget'!X51</f>
        <v>0</v>
      </c>
      <c r="AV51" s="137"/>
      <c r="AW51" s="194">
        <f t="shared" si="27"/>
        <v>0</v>
      </c>
    </row>
    <row r="52" spans="1:49" ht="15" customHeight="1">
      <c r="A52" s="470" t="s">
        <v>182</v>
      </c>
      <c r="B52" s="471"/>
      <c r="C52" s="471"/>
      <c r="D52" s="471"/>
      <c r="E52" s="471"/>
      <c r="F52" s="471"/>
      <c r="G52" s="471"/>
      <c r="H52" s="471"/>
      <c r="I52" s="471"/>
      <c r="J52" s="476"/>
      <c r="K52" s="185">
        <f>'Step 4 - Forecast Budget'!K52</f>
        <v>0</v>
      </c>
      <c r="L52" s="155">
        <f t="shared" si="28"/>
        <v>0</v>
      </c>
      <c r="M52" s="186">
        <f t="shared" si="15"/>
        <v>0</v>
      </c>
      <c r="N52" s="155">
        <f>'Step 4 - Forecast Budget'!M52</f>
        <v>0</v>
      </c>
      <c r="O52" s="155">
        <f>(SUM(O22:O41)+O43+O44+O51)*$J$17</f>
        <v>0</v>
      </c>
      <c r="P52" s="192">
        <f t="shared" si="16"/>
        <v>0</v>
      </c>
      <c r="Q52" s="157">
        <f>'Step 4 - Forecast Budget'!N52</f>
        <v>0</v>
      </c>
      <c r="R52" s="155">
        <f>(SUM(R22:R41)+R43+R44+R51)*$J$17</f>
        <v>0</v>
      </c>
      <c r="S52" s="192">
        <f t="shared" si="17"/>
        <v>0</v>
      </c>
      <c r="T52" s="157">
        <f>'Step 4 - Forecast Budget'!O52</f>
        <v>0</v>
      </c>
      <c r="U52" s="155">
        <f>(SUM(U22:U41)+U43+U44+U51)*$J$17</f>
        <v>0</v>
      </c>
      <c r="V52" s="192">
        <f t="shared" si="18"/>
        <v>0</v>
      </c>
      <c r="W52" s="157">
        <f>'Step 4 - Forecast Budget'!P52</f>
        <v>0</v>
      </c>
      <c r="X52" s="155">
        <f>(SUM(X22:X41)+X43+X44+X51)*$J$17</f>
        <v>0</v>
      </c>
      <c r="Y52" s="192">
        <f t="shared" si="19"/>
        <v>0</v>
      </c>
      <c r="Z52" s="157">
        <f>'Step 4 - Forecast Budget'!Q52</f>
        <v>0</v>
      </c>
      <c r="AA52" s="155">
        <f>(SUM(AA22:AA41)+AA43+AA44+AA51)*$J$17</f>
        <v>0</v>
      </c>
      <c r="AB52" s="193">
        <f t="shared" si="20"/>
        <v>0</v>
      </c>
      <c r="AC52" s="143">
        <f>'Step 4 - Forecast Budget'!R52</f>
        <v>0</v>
      </c>
      <c r="AD52" s="155">
        <f>(SUM(AD22:AD41)+AD43+AD44+AD51)*$J$17</f>
        <v>0</v>
      </c>
      <c r="AE52" s="192">
        <f t="shared" si="21"/>
        <v>0</v>
      </c>
      <c r="AF52" s="157">
        <f>'Step 4 - Forecast Budget'!S52</f>
        <v>0</v>
      </c>
      <c r="AG52" s="155">
        <f>(SUM(AG22:AG41)+AG43+AG44+AG51)*$J$17</f>
        <v>0</v>
      </c>
      <c r="AH52" s="192">
        <f t="shared" si="22"/>
        <v>0</v>
      </c>
      <c r="AI52" s="157">
        <f>'Step 4 - Forecast Budget'!T52</f>
        <v>0</v>
      </c>
      <c r="AJ52" s="155">
        <f>(SUM(AJ22:AJ41)+AJ43+AJ44+AJ51)*$J$17</f>
        <v>0</v>
      </c>
      <c r="AK52" s="192">
        <f t="shared" si="23"/>
        <v>0</v>
      </c>
      <c r="AL52" s="157">
        <f>'Step 4 - Forecast Budget'!U52</f>
        <v>0</v>
      </c>
      <c r="AM52" s="155">
        <f>(SUM(AM22:AM41)+AM43+AM44+AM51)*$J$17</f>
        <v>0</v>
      </c>
      <c r="AN52" s="192">
        <f t="shared" si="24"/>
        <v>0</v>
      </c>
      <c r="AO52" s="157">
        <f>'Step 4 - Forecast Budget'!V52</f>
        <v>0</v>
      </c>
      <c r="AP52" s="155">
        <f>(SUM(AP22:AP41)+AP43+AP44+AP51)*$J$17</f>
        <v>0</v>
      </c>
      <c r="AQ52" s="192">
        <f t="shared" si="25"/>
        <v>0</v>
      </c>
      <c r="AR52" s="157">
        <f>'Step 4 - Forecast Budget'!W52</f>
        <v>0</v>
      </c>
      <c r="AS52" s="155">
        <f>(SUM(AS22:AS41)+AS43+AS44+AS51)*$J$17</f>
        <v>0</v>
      </c>
      <c r="AT52" s="192">
        <f t="shared" si="26"/>
        <v>0</v>
      </c>
      <c r="AU52" s="157">
        <f>'Step 4 - Forecast Budget'!X52</f>
        <v>0</v>
      </c>
      <c r="AV52" s="155">
        <f>(SUM(AV22:AV41)+AV43+AV44+AV51)*$J$17</f>
        <v>0</v>
      </c>
      <c r="AW52" s="194">
        <f t="shared" si="27"/>
        <v>0</v>
      </c>
    </row>
    <row r="53" spans="1:49" ht="15" customHeight="1">
      <c r="A53" s="470" t="s">
        <v>183</v>
      </c>
      <c r="B53" s="471"/>
      <c r="C53" s="471"/>
      <c r="D53" s="471"/>
      <c r="E53" s="471"/>
      <c r="F53" s="471"/>
      <c r="G53" s="471"/>
      <c r="H53" s="471"/>
      <c r="I53" s="471"/>
      <c r="J53" s="476"/>
      <c r="K53" s="185">
        <f>'Step 4 - Forecast Budget'!K53</f>
        <v>0</v>
      </c>
      <c r="L53" s="155">
        <f t="shared" si="28"/>
        <v>0</v>
      </c>
      <c r="M53" s="186">
        <f t="shared" si="15"/>
        <v>0</v>
      </c>
      <c r="N53" s="155">
        <f>'Step 4 - Forecast Budget'!M53</f>
        <v>0</v>
      </c>
      <c r="O53" s="249"/>
      <c r="P53" s="192">
        <f t="shared" si="16"/>
        <v>0</v>
      </c>
      <c r="Q53" s="157">
        <f>'Step 4 - Forecast Budget'!N53</f>
        <v>0</v>
      </c>
      <c r="R53" s="199"/>
      <c r="S53" s="192">
        <f t="shared" si="17"/>
        <v>0</v>
      </c>
      <c r="T53" s="157">
        <f>'Step 4 - Forecast Budget'!O53</f>
        <v>0</v>
      </c>
      <c r="U53" s="199">
        <f>(SUM(O17,R17))-(SUM(O52,R52))</f>
        <v>0</v>
      </c>
      <c r="V53" s="192">
        <f t="shared" si="18"/>
        <v>0</v>
      </c>
      <c r="W53" s="157">
        <f>'Step 4 - Forecast Budget'!P53</f>
        <v>0</v>
      </c>
      <c r="X53" s="199"/>
      <c r="Y53" s="192">
        <f t="shared" si="19"/>
        <v>0</v>
      </c>
      <c r="Z53" s="157">
        <f>'Step 4 - Forecast Budget'!Q53</f>
        <v>0</v>
      </c>
      <c r="AA53" s="199">
        <f>(SUM(U17,X17))-(SUM(U52,X52))</f>
        <v>0</v>
      </c>
      <c r="AB53" s="193">
        <f t="shared" si="20"/>
        <v>0</v>
      </c>
      <c r="AC53" s="143">
        <f>'Step 4 - Forecast Budget'!R53</f>
        <v>0</v>
      </c>
      <c r="AD53" s="199"/>
      <c r="AE53" s="192">
        <f t="shared" si="21"/>
        <v>0</v>
      </c>
      <c r="AF53" s="157">
        <f>'Step 4 - Forecast Budget'!S53</f>
        <v>0</v>
      </c>
      <c r="AG53" s="199">
        <f>(SUM(AA17,AD17))-(SUM(AA52,AD52))</f>
        <v>0</v>
      </c>
      <c r="AH53" s="192">
        <f t="shared" si="22"/>
        <v>0</v>
      </c>
      <c r="AI53" s="157">
        <f>'Step 4 - Forecast Budget'!T53</f>
        <v>0</v>
      </c>
      <c r="AJ53" s="199"/>
      <c r="AK53" s="192">
        <f t="shared" si="23"/>
        <v>0</v>
      </c>
      <c r="AL53" s="157">
        <f>'Step 4 - Forecast Budget'!U53</f>
        <v>0</v>
      </c>
      <c r="AM53" s="199">
        <f>(SUM(AG17,AJ17))-(SUM(AG52,AJ52))</f>
        <v>0</v>
      </c>
      <c r="AN53" s="192">
        <f t="shared" si="24"/>
        <v>0</v>
      </c>
      <c r="AO53" s="157">
        <f>'Step 4 - Forecast Budget'!V53</f>
        <v>0</v>
      </c>
      <c r="AP53" s="199"/>
      <c r="AQ53" s="192">
        <f t="shared" si="25"/>
        <v>0</v>
      </c>
      <c r="AR53" s="157">
        <f>'Step 4 - Forecast Budget'!W53</f>
        <v>0</v>
      </c>
      <c r="AS53" s="199">
        <f>(SUM(AM17,AP17))-(SUM(AM52,AP52))</f>
        <v>0</v>
      </c>
      <c r="AT53" s="192">
        <f t="shared" si="26"/>
        <v>0</v>
      </c>
      <c r="AU53" s="157">
        <f>'Step 4 - Forecast Budget'!X53</f>
        <v>0</v>
      </c>
      <c r="AV53" s="199"/>
      <c r="AW53" s="194">
        <f t="shared" si="27"/>
        <v>0</v>
      </c>
    </row>
    <row r="54" spans="1:49" ht="17.25" customHeight="1">
      <c r="A54" s="458" t="s">
        <v>47</v>
      </c>
      <c r="B54" s="458"/>
      <c r="C54" s="458"/>
      <c r="D54" s="458"/>
      <c r="E54" s="458"/>
      <c r="F54" s="458"/>
      <c r="G54" s="458"/>
      <c r="H54" s="458"/>
      <c r="I54" s="458"/>
      <c r="J54" s="458"/>
      <c r="K54" s="144">
        <f>'Step 4 - Forecast Budget'!K54</f>
        <v>0</v>
      </c>
      <c r="L54" s="138">
        <f>SUM(L42:L53)</f>
        <v>0</v>
      </c>
      <c r="M54" s="188">
        <f t="shared" si="15"/>
        <v>0</v>
      </c>
      <c r="N54" s="187">
        <f>'Step 4 - Forecast Budget'!M54</f>
        <v>0</v>
      </c>
      <c r="O54" s="187">
        <f>SUM(O42:O53)</f>
        <v>0</v>
      </c>
      <c r="P54" s="195">
        <f t="shared" si="16"/>
        <v>0</v>
      </c>
      <c r="Q54" s="189">
        <f>'Step 4 - Forecast Budget'!N54</f>
        <v>0</v>
      </c>
      <c r="R54" s="144">
        <f>SUM(R42:R53)</f>
        <v>0</v>
      </c>
      <c r="S54" s="195">
        <f t="shared" si="17"/>
        <v>0</v>
      </c>
      <c r="T54" s="189">
        <f>'Step 4 - Forecast Budget'!O54</f>
        <v>0</v>
      </c>
      <c r="U54" s="144">
        <f>SUM(U42:U53)</f>
        <v>0</v>
      </c>
      <c r="V54" s="195">
        <f t="shared" si="18"/>
        <v>0</v>
      </c>
      <c r="W54" s="189">
        <f>'Step 4 - Forecast Budget'!P54</f>
        <v>0</v>
      </c>
      <c r="X54" s="144">
        <f>SUM(X42:X53)</f>
        <v>0</v>
      </c>
      <c r="Y54" s="195">
        <f t="shared" si="19"/>
        <v>0</v>
      </c>
      <c r="Z54" s="189">
        <f>'Step 4 - Forecast Budget'!Q54</f>
        <v>0</v>
      </c>
      <c r="AA54" s="144">
        <f>SUM(AA42:AA53)</f>
        <v>0</v>
      </c>
      <c r="AB54" s="196">
        <f t="shared" si="20"/>
        <v>0</v>
      </c>
      <c r="AC54" s="189">
        <f>'Step 4 - Forecast Budget'!R54</f>
        <v>0</v>
      </c>
      <c r="AD54" s="144">
        <f>SUM(AD42:AD53)</f>
        <v>0</v>
      </c>
      <c r="AE54" s="195">
        <f t="shared" si="21"/>
        <v>0</v>
      </c>
      <c r="AF54" s="189">
        <f>'Step 4 - Forecast Budget'!S54</f>
        <v>0</v>
      </c>
      <c r="AG54" s="144">
        <f>SUM(AG42:AG53)</f>
        <v>0</v>
      </c>
      <c r="AH54" s="195">
        <f t="shared" si="22"/>
        <v>0</v>
      </c>
      <c r="AI54" s="189">
        <f>'Step 4 - Forecast Budget'!T54</f>
        <v>0</v>
      </c>
      <c r="AJ54" s="144">
        <f>SUM(AJ42:AJ53)</f>
        <v>0</v>
      </c>
      <c r="AK54" s="195">
        <f t="shared" si="23"/>
        <v>0</v>
      </c>
      <c r="AL54" s="189">
        <f>'Step 4 - Forecast Budget'!U54</f>
        <v>0</v>
      </c>
      <c r="AM54" s="144">
        <f>SUM(AM42:AM53)</f>
        <v>0</v>
      </c>
      <c r="AN54" s="195">
        <f t="shared" si="24"/>
        <v>0</v>
      </c>
      <c r="AO54" s="189">
        <f>'Step 4 - Forecast Budget'!V54</f>
        <v>0</v>
      </c>
      <c r="AP54" s="144">
        <f>SUM(AP42:AP53)</f>
        <v>0</v>
      </c>
      <c r="AQ54" s="195">
        <f t="shared" si="25"/>
        <v>0</v>
      </c>
      <c r="AR54" s="189">
        <f>'Step 4 - Forecast Budget'!W54</f>
        <v>0</v>
      </c>
      <c r="AS54" s="144">
        <f>SUM(AS42:AS53)</f>
        <v>0</v>
      </c>
      <c r="AT54" s="195">
        <f t="shared" si="26"/>
        <v>0</v>
      </c>
      <c r="AU54" s="189">
        <f>'Step 4 - Forecast Budget'!X54</f>
        <v>0</v>
      </c>
      <c r="AV54" s="144">
        <f>SUM(AV42:AV53)</f>
        <v>0</v>
      </c>
      <c r="AW54" s="198">
        <f t="shared" si="27"/>
        <v>0</v>
      </c>
    </row>
    <row r="55" spans="1:50" s="44" customFormat="1" ht="17.25" customHeight="1">
      <c r="A55" s="434" t="s">
        <v>239</v>
      </c>
      <c r="B55" s="511"/>
      <c r="C55" s="511"/>
      <c r="D55" s="511"/>
      <c r="E55" s="511"/>
      <c r="F55" s="511"/>
      <c r="G55" s="511"/>
      <c r="H55" s="511"/>
      <c r="I55" s="511"/>
      <c r="J55" s="511"/>
      <c r="K55" s="511"/>
      <c r="L55" s="511"/>
      <c r="M55" s="511"/>
      <c r="N55" s="95"/>
      <c r="O55" s="95"/>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57"/>
    </row>
    <row r="56" spans="1:49" ht="22.5" customHeight="1">
      <c r="A56" s="459" t="s">
        <v>184</v>
      </c>
      <c r="B56" s="460"/>
      <c r="C56" s="460"/>
      <c r="D56" s="460"/>
      <c r="E56" s="460"/>
      <c r="F56" s="460"/>
      <c r="G56" s="460"/>
      <c r="H56" s="460"/>
      <c r="I56" s="460"/>
      <c r="J56" s="461"/>
      <c r="K56" s="144" t="e">
        <f>'Step 4 - Forecast Budget'!K56</f>
        <v>#DIV/0!</v>
      </c>
      <c r="L56" s="144">
        <f>L18-L54</f>
        <v>0</v>
      </c>
      <c r="M56" s="188" t="e">
        <f>K56-L56</f>
        <v>#DIV/0!</v>
      </c>
      <c r="N56" s="187">
        <f>'Step 4 - Forecast Budget'!M56</f>
        <v>0</v>
      </c>
      <c r="O56" s="187">
        <f>O18-O54</f>
        <v>0</v>
      </c>
      <c r="P56" s="195">
        <f>N56-O56</f>
        <v>0</v>
      </c>
      <c r="Q56" s="138">
        <f>'Step 4 - Forecast Budget'!N56</f>
        <v>0</v>
      </c>
      <c r="R56" s="144">
        <f>R18-R54</f>
        <v>0</v>
      </c>
      <c r="S56" s="195">
        <f>Q56-R56</f>
        <v>0</v>
      </c>
      <c r="T56" s="138">
        <f>'Step 4 - Forecast Budget'!O56</f>
        <v>0</v>
      </c>
      <c r="U56" s="144">
        <f>U18-U54</f>
        <v>0</v>
      </c>
      <c r="V56" s="195">
        <f>T56-U56</f>
        <v>0</v>
      </c>
      <c r="W56" s="138">
        <f>'Step 4 - Forecast Budget'!P56</f>
        <v>0</v>
      </c>
      <c r="X56" s="144">
        <f>X18-X54</f>
        <v>0</v>
      </c>
      <c r="Y56" s="195">
        <f>W56-X56</f>
        <v>0</v>
      </c>
      <c r="Z56" s="138">
        <f>'Step 4 - Forecast Budget'!Q56</f>
        <v>0</v>
      </c>
      <c r="AA56" s="144">
        <f>AA18-AA54</f>
        <v>0</v>
      </c>
      <c r="AB56" s="195">
        <f>Z56-AA56</f>
        <v>0</v>
      </c>
      <c r="AC56" s="138">
        <f>'Step 4 - Forecast Budget'!R56</f>
        <v>0</v>
      </c>
      <c r="AD56" s="144">
        <f>AD18-AD54</f>
        <v>0</v>
      </c>
      <c r="AE56" s="195">
        <f>AC56-AD56</f>
        <v>0</v>
      </c>
      <c r="AF56" s="138">
        <f>'Step 4 - Forecast Budget'!S56</f>
        <v>0</v>
      </c>
      <c r="AG56" s="144">
        <f>AG18-AG54</f>
        <v>0</v>
      </c>
      <c r="AH56" s="195">
        <f>AF56-AG56</f>
        <v>0</v>
      </c>
      <c r="AI56" s="138">
        <f>'Step 4 - Forecast Budget'!T56</f>
        <v>0</v>
      </c>
      <c r="AJ56" s="144">
        <f>AJ18-AJ54</f>
        <v>0</v>
      </c>
      <c r="AK56" s="195">
        <f>AI56-AJ56</f>
        <v>0</v>
      </c>
      <c r="AL56" s="138">
        <f>'Step 4 - Forecast Budget'!U56</f>
        <v>0</v>
      </c>
      <c r="AM56" s="144">
        <f>AM18-AM54</f>
        <v>0</v>
      </c>
      <c r="AN56" s="195">
        <f>AL56-AM56</f>
        <v>0</v>
      </c>
      <c r="AO56" s="138">
        <f>'Step 4 - Forecast Budget'!V56</f>
        <v>0</v>
      </c>
      <c r="AP56" s="144">
        <f>AP18-AP54</f>
        <v>0</v>
      </c>
      <c r="AQ56" s="195">
        <f>AO56-AP56</f>
        <v>0</v>
      </c>
      <c r="AR56" s="138">
        <f>'Step 4 - Forecast Budget'!W56</f>
        <v>0</v>
      </c>
      <c r="AS56" s="144">
        <f>AS18-AS54</f>
        <v>0</v>
      </c>
      <c r="AT56" s="195">
        <f>AR56-AS56</f>
        <v>0</v>
      </c>
      <c r="AU56" s="138">
        <f>'Step 4 - Forecast Budget'!X56</f>
        <v>0</v>
      </c>
      <c r="AV56" s="144">
        <f>AV18-AV54</f>
        <v>0</v>
      </c>
      <c r="AW56" s="198">
        <f>AU56-AV56</f>
        <v>0</v>
      </c>
    </row>
    <row r="57" spans="1:50" s="44" customFormat="1" ht="4.5" customHeight="1">
      <c r="A57" s="158"/>
      <c r="B57" s="159"/>
      <c r="C57" s="159"/>
      <c r="D57" s="159"/>
      <c r="E57" s="159"/>
      <c r="F57" s="159"/>
      <c r="G57" s="159"/>
      <c r="H57" s="159"/>
      <c r="I57" s="159"/>
      <c r="J57" s="159"/>
      <c r="K57" s="160"/>
      <c r="L57" s="160"/>
      <c r="M57" s="250"/>
      <c r="N57" s="252"/>
      <c r="O57" s="25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3"/>
      <c r="AU57" s="163"/>
      <c r="AV57" s="163"/>
      <c r="AW57" s="163"/>
      <c r="AX57" s="57"/>
    </row>
    <row r="58" spans="1:49" ht="22.5" customHeight="1">
      <c r="A58" s="462" t="s">
        <v>185</v>
      </c>
      <c r="B58" s="463"/>
      <c r="C58" s="463"/>
      <c r="D58" s="463"/>
      <c r="E58" s="463"/>
      <c r="F58" s="463"/>
      <c r="G58" s="463"/>
      <c r="H58" s="463"/>
      <c r="I58" s="463"/>
      <c r="J58" s="464"/>
      <c r="K58" s="207">
        <f>'Step 4 - Forecast Budget'!K58</f>
        <v>0</v>
      </c>
      <c r="L58" s="207">
        <f>O58</f>
        <v>0</v>
      </c>
      <c r="M58" s="207">
        <f>K58-L58</f>
        <v>0</v>
      </c>
      <c r="N58" s="259">
        <f>'Step 4 - Forecast Budget'!M58</f>
        <v>0</v>
      </c>
      <c r="O58" s="200"/>
      <c r="P58" s="209"/>
      <c r="Q58" s="210"/>
      <c r="R58" s="165">
        <f>O60</f>
        <v>0</v>
      </c>
      <c r="S58" s="209"/>
      <c r="T58" s="210"/>
      <c r="U58" s="165">
        <f>R60</f>
        <v>0</v>
      </c>
      <c r="V58" s="209"/>
      <c r="W58" s="210"/>
      <c r="X58" s="165">
        <f>U60</f>
        <v>0</v>
      </c>
      <c r="Y58" s="209"/>
      <c r="Z58" s="210"/>
      <c r="AA58" s="165">
        <f>X60</f>
        <v>0</v>
      </c>
      <c r="AB58" s="209"/>
      <c r="AC58" s="210"/>
      <c r="AD58" s="165">
        <f>AA60</f>
        <v>0</v>
      </c>
      <c r="AE58" s="209"/>
      <c r="AF58" s="210"/>
      <c r="AG58" s="165">
        <f>AD60</f>
        <v>0</v>
      </c>
      <c r="AH58" s="209"/>
      <c r="AI58" s="211"/>
      <c r="AJ58" s="165">
        <f>AG60</f>
        <v>0</v>
      </c>
      <c r="AK58" s="209"/>
      <c r="AL58" s="189"/>
      <c r="AM58" s="212">
        <f>AJ60</f>
        <v>0</v>
      </c>
      <c r="AN58" s="209"/>
      <c r="AO58" s="189"/>
      <c r="AP58" s="212">
        <f>AM60</f>
        <v>0</v>
      </c>
      <c r="AQ58" s="209"/>
      <c r="AR58" s="189"/>
      <c r="AS58" s="212">
        <f>AP60</f>
        <v>0</v>
      </c>
      <c r="AT58" s="209"/>
      <c r="AU58" s="189"/>
      <c r="AV58" s="213">
        <f>AS60</f>
        <v>0</v>
      </c>
      <c r="AW58" s="189"/>
    </row>
    <row r="59" spans="1:38" s="14" customFormat="1" ht="4.5" customHeight="1">
      <c r="A59" s="465"/>
      <c r="B59" s="466"/>
      <c r="C59" s="466"/>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c r="AD59" s="466"/>
      <c r="AE59" s="466"/>
      <c r="AF59" s="467"/>
      <c r="AG59" s="43"/>
      <c r="AH59" s="43"/>
      <c r="AI59" s="166"/>
      <c r="AJ59" s="166"/>
      <c r="AK59" s="166"/>
      <c r="AL59" s="166"/>
    </row>
    <row r="60" spans="1:55" ht="21.75" customHeight="1">
      <c r="A60" s="439" t="s">
        <v>186</v>
      </c>
      <c r="B60" s="440"/>
      <c r="C60" s="440"/>
      <c r="D60" s="440"/>
      <c r="E60" s="440"/>
      <c r="F60" s="440"/>
      <c r="G60" s="440"/>
      <c r="H60" s="440"/>
      <c r="I60" s="440"/>
      <c r="J60" s="440"/>
      <c r="K60" s="144">
        <f>'Step 4 - Forecast Budget'!K60</f>
        <v>0</v>
      </c>
      <c r="L60" s="138">
        <f>AV60</f>
        <v>0</v>
      </c>
      <c r="M60" s="198">
        <f>K60-L60</f>
        <v>0</v>
      </c>
      <c r="N60" s="187">
        <f>'Step 4 - Forecast Budget'!M60</f>
        <v>0</v>
      </c>
      <c r="O60" s="187">
        <f>O56+O58</f>
        <v>0</v>
      </c>
      <c r="P60" s="195">
        <f>N60-O60</f>
        <v>0</v>
      </c>
      <c r="Q60" s="138">
        <f>'Step 4 - Forecast Budget'!N60</f>
        <v>0</v>
      </c>
      <c r="R60" s="144">
        <f>R56+R58</f>
        <v>0</v>
      </c>
      <c r="S60" s="195">
        <f>Q60-R60</f>
        <v>0</v>
      </c>
      <c r="T60" s="138">
        <f>'Step 4 - Forecast Budget'!O60</f>
        <v>0</v>
      </c>
      <c r="U60" s="144">
        <f>U56+U58</f>
        <v>0</v>
      </c>
      <c r="V60" s="195">
        <f>T60-U60</f>
        <v>0</v>
      </c>
      <c r="W60" s="138">
        <f>'Step 4 - Forecast Budget'!P60</f>
        <v>0</v>
      </c>
      <c r="X60" s="144">
        <f>X56+X58</f>
        <v>0</v>
      </c>
      <c r="Y60" s="195">
        <f>W60-X60</f>
        <v>0</v>
      </c>
      <c r="Z60" s="138">
        <f>'Step 4 - Forecast Budget'!Q60</f>
        <v>0</v>
      </c>
      <c r="AA60" s="144">
        <f>AA56+AA58</f>
        <v>0</v>
      </c>
      <c r="AB60" s="195">
        <f>Z60-AA60</f>
        <v>0</v>
      </c>
      <c r="AC60" s="138">
        <f>'Step 4 - Forecast Budget'!R60</f>
        <v>0</v>
      </c>
      <c r="AD60" s="144">
        <f>AD56+AD58</f>
        <v>0</v>
      </c>
      <c r="AE60" s="195">
        <f>AC60-AD60</f>
        <v>0</v>
      </c>
      <c r="AF60" s="138">
        <f>'Step 4 - Forecast Budget'!S60</f>
        <v>0</v>
      </c>
      <c r="AG60" s="144">
        <f>AG56+AG58</f>
        <v>0</v>
      </c>
      <c r="AH60" s="195">
        <f>AF60-AG60</f>
        <v>0</v>
      </c>
      <c r="AI60" s="138">
        <f>'Step 4 - Forecast Budget'!T60</f>
        <v>0</v>
      </c>
      <c r="AJ60" s="144">
        <f>AJ56+AJ58</f>
        <v>0</v>
      </c>
      <c r="AK60" s="195">
        <f>AI60-AJ60</f>
        <v>0</v>
      </c>
      <c r="AL60" s="138">
        <f>'Step 4 - Forecast Budget'!U60</f>
        <v>0</v>
      </c>
      <c r="AM60" s="144">
        <f>AM56+AM58</f>
        <v>0</v>
      </c>
      <c r="AN60" s="195">
        <f>AL60-AM60</f>
        <v>0</v>
      </c>
      <c r="AO60" s="138">
        <f>'Step 4 - Forecast Budget'!V60</f>
        <v>0</v>
      </c>
      <c r="AP60" s="144">
        <f>AP56+AP58</f>
        <v>0</v>
      </c>
      <c r="AQ60" s="195">
        <f>AO60-AP60</f>
        <v>0</v>
      </c>
      <c r="AR60" s="138">
        <f>'Step 4 - Forecast Budget'!W60</f>
        <v>0</v>
      </c>
      <c r="AS60" s="144">
        <f>AS56+AS58</f>
        <v>0</v>
      </c>
      <c r="AT60" s="195">
        <f>AR60-AS60</f>
        <v>0</v>
      </c>
      <c r="AU60" s="138">
        <f>'Step 4 - Forecast Budget'!X60</f>
        <v>0</v>
      </c>
      <c r="AV60" s="144">
        <f>AV56+AV58</f>
        <v>0</v>
      </c>
      <c r="AW60" s="198">
        <f>AU60-AV60</f>
        <v>0</v>
      </c>
      <c r="AX60" s="201"/>
      <c r="AZ60" s="14"/>
      <c r="BA60" s="14"/>
      <c r="BB60" s="14"/>
      <c r="BC60" s="14"/>
    </row>
    <row r="61" spans="1:50" s="44" customFormat="1" ht="17.25" customHeight="1">
      <c r="A61" s="434" t="s">
        <v>240</v>
      </c>
      <c r="B61" s="511"/>
      <c r="C61" s="511"/>
      <c r="D61" s="511"/>
      <c r="E61" s="511"/>
      <c r="F61" s="511"/>
      <c r="G61" s="511"/>
      <c r="H61" s="511"/>
      <c r="I61" s="511"/>
      <c r="J61" s="511"/>
      <c r="K61" s="511"/>
      <c r="L61" s="511"/>
      <c r="M61" s="511"/>
      <c r="N61" s="95"/>
      <c r="O61" s="95"/>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57"/>
    </row>
    <row r="62" spans="1:49" ht="15" customHeight="1">
      <c r="A62" s="500" t="s">
        <v>192</v>
      </c>
      <c r="B62" s="500"/>
      <c r="C62" s="500"/>
      <c r="D62" s="500"/>
      <c r="E62" s="500"/>
      <c r="F62" s="500"/>
      <c r="G62" s="500"/>
      <c r="H62" s="500"/>
      <c r="I62" s="500"/>
      <c r="J62" s="500"/>
      <c r="K62" s="500"/>
      <c r="L62" s="500"/>
      <c r="M62" s="500"/>
      <c r="N62" s="500"/>
      <c r="O62" s="500"/>
      <c r="P62" s="500"/>
      <c r="Q62" s="500"/>
      <c r="R62" s="500"/>
      <c r="S62" s="500"/>
      <c r="T62" s="500"/>
      <c r="U62" s="500"/>
      <c r="V62" s="500"/>
      <c r="W62" s="500"/>
      <c r="X62" s="500"/>
      <c r="Y62" s="500"/>
      <c r="Z62" s="500"/>
      <c r="AA62" s="500"/>
      <c r="AB62" s="500"/>
      <c r="AC62" s="500"/>
      <c r="AD62" s="500"/>
      <c r="AE62" s="500"/>
      <c r="AF62" s="500"/>
      <c r="AG62" s="500"/>
      <c r="AH62" s="500"/>
      <c r="AI62" s="500"/>
      <c r="AJ62" s="500"/>
      <c r="AK62" s="500"/>
      <c r="AL62" s="500"/>
      <c r="AM62" s="500"/>
      <c r="AN62" s="500"/>
      <c r="AO62" s="500"/>
      <c r="AP62" s="500"/>
      <c r="AQ62" s="500"/>
      <c r="AR62" s="500"/>
      <c r="AS62" s="500"/>
      <c r="AT62" s="500"/>
      <c r="AU62" s="500"/>
      <c r="AV62" s="500"/>
      <c r="AW62" s="500"/>
    </row>
    <row r="63" spans="1:49" ht="15" customHeight="1">
      <c r="A63" s="500"/>
      <c r="B63" s="500"/>
      <c r="C63" s="500"/>
      <c r="D63" s="500"/>
      <c r="E63" s="500"/>
      <c r="F63" s="500"/>
      <c r="G63" s="500"/>
      <c r="H63" s="500"/>
      <c r="I63" s="500"/>
      <c r="J63" s="500"/>
      <c r="K63" s="500"/>
      <c r="L63" s="500"/>
      <c r="M63" s="500"/>
      <c r="N63" s="500"/>
      <c r="O63" s="500"/>
      <c r="P63" s="500"/>
      <c r="Q63" s="500"/>
      <c r="R63" s="500"/>
      <c r="S63" s="500"/>
      <c r="T63" s="500"/>
      <c r="U63" s="500"/>
      <c r="V63" s="500"/>
      <c r="W63" s="500"/>
      <c r="X63" s="500"/>
      <c r="Y63" s="500"/>
      <c r="Z63" s="500"/>
      <c r="AA63" s="500"/>
      <c r="AB63" s="500"/>
      <c r="AC63" s="500"/>
      <c r="AD63" s="500"/>
      <c r="AE63" s="500"/>
      <c r="AF63" s="500"/>
      <c r="AG63" s="500"/>
      <c r="AH63" s="500"/>
      <c r="AI63" s="500"/>
      <c r="AJ63" s="500"/>
      <c r="AK63" s="500"/>
      <c r="AL63" s="500"/>
      <c r="AM63" s="500"/>
      <c r="AN63" s="500"/>
      <c r="AO63" s="500"/>
      <c r="AP63" s="500"/>
      <c r="AQ63" s="500"/>
      <c r="AR63" s="500"/>
      <c r="AS63" s="500"/>
      <c r="AT63" s="500"/>
      <c r="AU63" s="500"/>
      <c r="AV63" s="500"/>
      <c r="AW63" s="500"/>
    </row>
    <row r="64" spans="1:49" ht="15" customHeight="1">
      <c r="A64" s="500"/>
      <c r="B64" s="500"/>
      <c r="C64" s="500"/>
      <c r="D64" s="500"/>
      <c r="E64" s="500"/>
      <c r="F64" s="500"/>
      <c r="G64" s="500"/>
      <c r="H64" s="500"/>
      <c r="I64" s="500"/>
      <c r="J64" s="500"/>
      <c r="K64" s="500"/>
      <c r="L64" s="500"/>
      <c r="M64" s="500"/>
      <c r="N64" s="500"/>
      <c r="O64" s="500"/>
      <c r="P64" s="500"/>
      <c r="Q64" s="500"/>
      <c r="R64" s="500"/>
      <c r="S64" s="500"/>
      <c r="T64" s="500"/>
      <c r="U64" s="500"/>
      <c r="V64" s="500"/>
      <c r="W64" s="500"/>
      <c r="X64" s="500"/>
      <c r="Y64" s="500"/>
      <c r="Z64" s="500"/>
      <c r="AA64" s="500"/>
      <c r="AB64" s="500"/>
      <c r="AC64" s="500"/>
      <c r="AD64" s="500"/>
      <c r="AE64" s="500"/>
      <c r="AF64" s="500"/>
      <c r="AG64" s="500"/>
      <c r="AH64" s="500"/>
      <c r="AI64" s="500"/>
      <c r="AJ64" s="500"/>
      <c r="AK64" s="500"/>
      <c r="AL64" s="500"/>
      <c r="AM64" s="500"/>
      <c r="AN64" s="500"/>
      <c r="AO64" s="500"/>
      <c r="AP64" s="500"/>
      <c r="AQ64" s="500"/>
      <c r="AR64" s="500"/>
      <c r="AS64" s="500"/>
      <c r="AT64" s="500"/>
      <c r="AU64" s="500"/>
      <c r="AV64" s="500"/>
      <c r="AW64" s="500"/>
    </row>
    <row r="65" spans="1:49" ht="3" customHeight="1">
      <c r="A65" s="95"/>
      <c r="B65" s="95"/>
      <c r="C65" s="95"/>
      <c r="D65" s="95"/>
      <c r="E65" s="95"/>
      <c r="F65" s="95"/>
      <c r="G65" s="95"/>
      <c r="H65" s="95"/>
      <c r="I65" s="95"/>
      <c r="J65" s="95"/>
      <c r="K65" s="337"/>
      <c r="L65" s="337"/>
      <c r="M65" s="337"/>
      <c r="N65" s="337"/>
      <c r="O65" s="337"/>
      <c r="P65" s="337"/>
      <c r="Q65" s="337"/>
      <c r="R65" s="337"/>
      <c r="S65" s="337"/>
      <c r="T65" s="337"/>
      <c r="U65" s="337"/>
      <c r="V65" s="337"/>
      <c r="W65" s="337"/>
      <c r="X65" s="337"/>
      <c r="Y65" s="337"/>
      <c r="Z65" s="337"/>
      <c r="AA65" s="337"/>
      <c r="AB65" s="337"/>
      <c r="AC65" s="337"/>
      <c r="AD65" s="337"/>
      <c r="AE65" s="337"/>
      <c r="AF65" s="337"/>
      <c r="AG65" s="202"/>
      <c r="AH65" s="202"/>
      <c r="AI65" s="95"/>
      <c r="AJ65" s="95"/>
      <c r="AK65" s="95"/>
      <c r="AL65" s="95"/>
      <c r="AM65" s="95"/>
      <c r="AN65" s="95"/>
      <c r="AO65" s="95"/>
      <c r="AP65" s="95"/>
      <c r="AQ65" s="95"/>
      <c r="AR65" s="95"/>
      <c r="AS65" s="95"/>
      <c r="AT65" s="95"/>
      <c r="AU65" s="95"/>
      <c r="AV65" s="95"/>
      <c r="AW65" s="95"/>
    </row>
    <row r="66" ht="15">
      <c r="A66" s="100"/>
    </row>
    <row r="67" ht="15">
      <c r="A67" s="100"/>
    </row>
    <row r="68" ht="15">
      <c r="A68" s="100"/>
    </row>
    <row r="69" ht="15">
      <c r="A69" s="100"/>
    </row>
    <row r="70" ht="15">
      <c r="A70" s="100"/>
    </row>
    <row r="71" ht="15">
      <c r="A71" s="100"/>
    </row>
  </sheetData>
  <sheetProtection password="DBAD" sheet="1" selectLockedCells="1"/>
  <mergeCells count="75">
    <mergeCell ref="A55:M55"/>
    <mergeCell ref="A61:M61"/>
    <mergeCell ref="I2:J2"/>
    <mergeCell ref="K2:Q2"/>
    <mergeCell ref="H3:J3"/>
    <mergeCell ref="A4:AF4"/>
    <mergeCell ref="A5:J6"/>
    <mergeCell ref="K5:M5"/>
    <mergeCell ref="A21:J21"/>
    <mergeCell ref="E8:F8"/>
    <mergeCell ref="AR5:AT5"/>
    <mergeCell ref="AU5:AW5"/>
    <mergeCell ref="A7:J7"/>
    <mergeCell ref="A9:D9"/>
    <mergeCell ref="E9:F9"/>
    <mergeCell ref="H9:I9"/>
    <mergeCell ref="AI5:AK5"/>
    <mergeCell ref="AL5:AN5"/>
    <mergeCell ref="AO5:AQ5"/>
    <mergeCell ref="Z5:AB5"/>
    <mergeCell ref="AC5:AE5"/>
    <mergeCell ref="AF5:AH5"/>
    <mergeCell ref="Q5:S5"/>
    <mergeCell ref="T5:V5"/>
    <mergeCell ref="W5:Y5"/>
    <mergeCell ref="N5:P5"/>
    <mergeCell ref="A14:J14"/>
    <mergeCell ref="A24:J24"/>
    <mergeCell ref="A25:J25"/>
    <mergeCell ref="A26:J26"/>
    <mergeCell ref="A12:J12"/>
    <mergeCell ref="A11:J11"/>
    <mergeCell ref="A13:J13"/>
    <mergeCell ref="A17:I17"/>
    <mergeCell ref="A23:J23"/>
    <mergeCell ref="A28:J28"/>
    <mergeCell ref="A22:J22"/>
    <mergeCell ref="A15:J15"/>
    <mergeCell ref="A29:J29"/>
    <mergeCell ref="A31:J31"/>
    <mergeCell ref="A32:J32"/>
    <mergeCell ref="A18:J18"/>
    <mergeCell ref="A20:J20"/>
    <mergeCell ref="A27:J27"/>
    <mergeCell ref="A16:J16"/>
    <mergeCell ref="K65:AF65"/>
    <mergeCell ref="A56:J56"/>
    <mergeCell ref="A58:J58"/>
    <mergeCell ref="A59:AF59"/>
    <mergeCell ref="A60:J60"/>
    <mergeCell ref="A33:J33"/>
    <mergeCell ref="A34:J34"/>
    <mergeCell ref="A62:AW64"/>
    <mergeCell ref="A52:J52"/>
    <mergeCell ref="A53:J53"/>
    <mergeCell ref="A35:J35"/>
    <mergeCell ref="A49:J49"/>
    <mergeCell ref="A50:J50"/>
    <mergeCell ref="A36:J36"/>
    <mergeCell ref="A37:J37"/>
    <mergeCell ref="A38:J38"/>
    <mergeCell ref="A42:J42"/>
    <mergeCell ref="A39:J39"/>
    <mergeCell ref="A40:J40"/>
    <mergeCell ref="A41:J41"/>
    <mergeCell ref="H8:I8"/>
    <mergeCell ref="A54:J54"/>
    <mergeCell ref="A43:J43"/>
    <mergeCell ref="A44:J44"/>
    <mergeCell ref="A51:J51"/>
    <mergeCell ref="A45:J45"/>
    <mergeCell ref="A46:J46"/>
    <mergeCell ref="A47:J47"/>
    <mergeCell ref="A48:J48"/>
    <mergeCell ref="A30:J30"/>
  </mergeCells>
  <conditionalFormatting sqref="K60:O60 Q60:R60 T60:U60 W60:X60 Z60:AA60 AC60:AD60 AF60:AG60 AI60:AJ60 AL60:AM60 AO60:AP60 AR60:AS60 AU60:AV60">
    <cfRule type="cellIs" priority="117" dxfId="34" operator="lessThan" stopIfTrue="1">
      <formula>0</formula>
    </cfRule>
  </conditionalFormatting>
  <conditionalFormatting sqref="N56:N57 AT57:AT58 P57:P58 S57:S58 V57:V58 Y57:Y58 AB57:AB58 AE57:AE58 AH57:AH58 AK57:AK58 AN57:AN58 AQ57:AQ58 U42:U54 R42:R54 O42:O54 L42:L54 AC55:AC58 AB55 AF55:AF58 AE55 AI55:AI58 AH55 AL55:AL58 AK55 AO55:AO58 AN55 AR55:AR58 AQ55 AU55:AU58 AT55 AW55 AW57:AW58 M6 O56:O58 Q56:R58 T56:U58 W56:X58 Z56:AA58 AV42:AV58 AD42:AD58 AG42:AG58 AJ42:AJ58 AM42:AM58 AP42:AP58 AS42:AS58 AA42:AA54 X42:X54 K56:M58">
    <cfRule type="cellIs" priority="116" dxfId="34" operator="lessThan" stopIfTrue="1">
      <formula>0</formula>
    </cfRule>
  </conditionalFormatting>
  <conditionalFormatting sqref="AB61:AW61">
    <cfRule type="cellIs" priority="1" dxfId="34" operator="lessThan" stopIfTrue="1">
      <formula>0</formula>
    </cfRule>
  </conditionalFormatting>
  <hyperlinks>
    <hyperlink ref="A55:J55" location="'Appendix - Detail Expense Sheet'!A1" display="Click here to use the Detail Expense Sheet (Appendix)"/>
    <hyperlink ref="A61:J61" location="'Appendix - Detail Expense Sheet'!A1" display="Click here to use the Detail Expense Sheet (Appendix)"/>
    <hyperlink ref="A61:M61" location="'Appendix B - Graphs Worksheet'!A68" display="Click here to view a line graph of the Closing Bank Balance (Budget vs. Actual)"/>
    <hyperlink ref="A55:M55" location="'Appendix B - Graphs Worksheet'!A44" display="Click here to view a column graph of Monthly Total Budget vs. Actual Expenses"/>
    <hyperlink ref="A13:J13" location="'Helpful Tips'!B10" tooltip="Click here to view &quot;Helpful Tips&quot;" display="Other dairy income ((tax paid) e.g. farm cottage rent, rebates"/>
    <hyperlink ref="A12:J12" location="'Helpful Tips'!B9" tooltip="Click here to view &quot;Helpful Tips&quot;" display="Other dairy income (incurring GST) e.g.colostrum"/>
    <hyperlink ref="A16:J16" location="'Helpful Tips'!B12" display="Other tax paid income e.g. off-farm salaries or wages"/>
    <hyperlink ref="A15:J15" location="'Helpful Tips'!B11" tooltip="Click here to view &quot;Helpful Tips&quot;" display="Other Income (incurring GST) e.g. contracting, non-dairy income"/>
  </hyperlinks>
  <printOptions horizontalCentered="1" verticalCentered="1"/>
  <pageMargins left="0.03937007874015748" right="0.03937007874015748" top="0.03937007874015748" bottom="0.03937007874015748" header="0.31496062992125984" footer="0.31496062992125984"/>
  <pageSetup fitToWidth="2" horizontalDpi="600" verticalDpi="600" orientation="landscape" paperSize="9" scale="60" r:id="rId4"/>
  <drawing r:id="rId3"/>
  <legacyDrawing r:id="rId2"/>
</worksheet>
</file>

<file path=xl/worksheets/sheet7.xml><?xml version="1.0" encoding="utf-8"?>
<worksheet xmlns="http://schemas.openxmlformats.org/spreadsheetml/2006/main" xmlns:r="http://schemas.openxmlformats.org/officeDocument/2006/relationships">
  <dimension ref="A1:E116"/>
  <sheetViews>
    <sheetView showGridLines="0" showZeros="0" zoomScale="120" zoomScaleNormal="120" zoomScaleSheetLayoutView="130" workbookViewId="0" topLeftCell="A1">
      <selection activeCell="B5" sqref="B5"/>
    </sheetView>
  </sheetViews>
  <sheetFormatPr defaultColWidth="9.140625" defaultRowHeight="15"/>
  <cols>
    <col min="1" max="1" width="45.7109375" style="2" customWidth="1"/>
    <col min="2" max="4" width="11.7109375" style="2" customWidth="1"/>
    <col min="5" max="5" width="30.7109375" style="2" customWidth="1"/>
    <col min="6" max="16384" width="9.140625" style="2" customWidth="1"/>
  </cols>
  <sheetData>
    <row r="1" spans="1:5" s="13" customFormat="1" ht="33.75" customHeight="1">
      <c r="A1" s="516" t="s">
        <v>59</v>
      </c>
      <c r="B1" s="517"/>
      <c r="C1" s="517"/>
      <c r="D1" s="517"/>
      <c r="E1" s="518"/>
    </row>
    <row r="2" spans="1:5" ht="12">
      <c r="A2" s="521" t="s">
        <v>275</v>
      </c>
      <c r="B2" s="521"/>
      <c r="C2" s="521"/>
      <c r="D2" s="521"/>
      <c r="E2" s="521"/>
    </row>
    <row r="3" spans="1:5" ht="15" customHeight="1">
      <c r="A3" s="30" t="s">
        <v>6</v>
      </c>
      <c r="B3" s="522" t="s">
        <v>60</v>
      </c>
      <c r="C3" s="523"/>
      <c r="D3" s="524" t="s">
        <v>21</v>
      </c>
      <c r="E3" s="526" t="s">
        <v>61</v>
      </c>
    </row>
    <row r="4" spans="1:5" ht="15" customHeight="1">
      <c r="A4" s="34" t="s">
        <v>30</v>
      </c>
      <c r="B4" s="35" t="s">
        <v>62</v>
      </c>
      <c r="C4" s="36" t="s">
        <v>63</v>
      </c>
      <c r="D4" s="525"/>
      <c r="E4" s="527"/>
    </row>
    <row r="5" spans="1:5" ht="15" customHeight="1">
      <c r="A5" s="31" t="s">
        <v>64</v>
      </c>
      <c r="B5" s="32"/>
      <c r="C5" s="24"/>
      <c r="D5" s="29">
        <f>B5*C5</f>
        <v>0</v>
      </c>
      <c r="E5" s="37"/>
    </row>
    <row r="6" spans="1:5" ht="15" customHeight="1">
      <c r="A6" s="18" t="s">
        <v>65</v>
      </c>
      <c r="B6" s="25"/>
      <c r="C6" s="26"/>
      <c r="D6" s="29">
        <f aca="true" t="shared" si="0" ref="D6:D15">B6*C6</f>
        <v>0</v>
      </c>
      <c r="E6" s="38"/>
    </row>
    <row r="7" spans="1:5" ht="15" customHeight="1">
      <c r="A7" s="18" t="s">
        <v>66</v>
      </c>
      <c r="B7" s="25"/>
      <c r="C7" s="26"/>
      <c r="D7" s="29">
        <f t="shared" si="0"/>
        <v>0</v>
      </c>
      <c r="E7" s="38"/>
    </row>
    <row r="8" spans="1:5" ht="15" customHeight="1">
      <c r="A8" s="18"/>
      <c r="B8" s="25"/>
      <c r="C8" s="26">
        <v>0</v>
      </c>
      <c r="D8" s="29">
        <f t="shared" si="0"/>
        <v>0</v>
      </c>
      <c r="E8" s="38"/>
    </row>
    <row r="9" spans="1:5" ht="15" customHeight="1">
      <c r="A9" s="18"/>
      <c r="B9" s="25"/>
      <c r="C9" s="26"/>
      <c r="D9" s="29">
        <f t="shared" si="0"/>
        <v>0</v>
      </c>
      <c r="E9" s="38"/>
    </row>
    <row r="10" spans="1:5" ht="15" customHeight="1">
      <c r="A10" s="18"/>
      <c r="B10" s="25"/>
      <c r="C10" s="26"/>
      <c r="D10" s="29">
        <f t="shared" si="0"/>
        <v>0</v>
      </c>
      <c r="E10" s="38"/>
    </row>
    <row r="11" spans="1:5" ht="15" customHeight="1">
      <c r="A11" s="18"/>
      <c r="B11" s="25"/>
      <c r="C11" s="26"/>
      <c r="D11" s="29">
        <f t="shared" si="0"/>
        <v>0</v>
      </c>
      <c r="E11" s="38"/>
    </row>
    <row r="12" spans="1:5" ht="15" customHeight="1">
      <c r="A12" s="18"/>
      <c r="B12" s="25"/>
      <c r="C12" s="26"/>
      <c r="D12" s="29">
        <f t="shared" si="0"/>
        <v>0</v>
      </c>
      <c r="E12" s="38"/>
    </row>
    <row r="13" spans="1:5" ht="15" customHeight="1">
      <c r="A13" s="18"/>
      <c r="B13" s="25"/>
      <c r="C13" s="26"/>
      <c r="D13" s="29">
        <f t="shared" si="0"/>
        <v>0</v>
      </c>
      <c r="E13" s="38"/>
    </row>
    <row r="14" spans="1:5" ht="15" customHeight="1">
      <c r="A14" s="18"/>
      <c r="B14" s="25"/>
      <c r="C14" s="26"/>
      <c r="D14" s="29">
        <f t="shared" si="0"/>
        <v>0</v>
      </c>
      <c r="E14" s="38"/>
    </row>
    <row r="15" spans="1:5" ht="15" customHeight="1">
      <c r="A15" s="18"/>
      <c r="B15" s="33"/>
      <c r="C15" s="28"/>
      <c r="D15" s="29">
        <f t="shared" si="0"/>
        <v>0</v>
      </c>
      <c r="E15" s="38"/>
    </row>
    <row r="16" spans="1:5" ht="15" customHeight="1">
      <c r="A16" s="34" t="s">
        <v>31</v>
      </c>
      <c r="B16" s="35" t="s">
        <v>67</v>
      </c>
      <c r="C16" s="36" t="s">
        <v>83</v>
      </c>
      <c r="D16" s="22"/>
      <c r="E16" s="38"/>
    </row>
    <row r="17" spans="1:5" ht="15" customHeight="1">
      <c r="A17" s="19" t="s">
        <v>68</v>
      </c>
      <c r="B17" s="32"/>
      <c r="C17" s="24"/>
      <c r="D17" s="29">
        <f>B17*C17</f>
        <v>0</v>
      </c>
      <c r="E17" s="38"/>
    </row>
    <row r="18" spans="1:5" ht="15" customHeight="1">
      <c r="A18" s="20" t="s">
        <v>69</v>
      </c>
      <c r="B18" s="25"/>
      <c r="C18" s="26"/>
      <c r="D18" s="29">
        <f aca="true" t="shared" si="1" ref="D18:D30">B18*C18</f>
        <v>0</v>
      </c>
      <c r="E18" s="38"/>
    </row>
    <row r="19" spans="1:5" ht="15" customHeight="1">
      <c r="A19" s="20" t="s">
        <v>70</v>
      </c>
      <c r="B19" s="25"/>
      <c r="C19" s="26"/>
      <c r="D19" s="29">
        <f t="shared" si="1"/>
        <v>0</v>
      </c>
      <c r="E19" s="38"/>
    </row>
    <row r="20" spans="1:5" ht="15" customHeight="1">
      <c r="A20" s="20" t="s">
        <v>71</v>
      </c>
      <c r="B20" s="25"/>
      <c r="C20" s="26"/>
      <c r="D20" s="29">
        <f t="shared" si="1"/>
        <v>0</v>
      </c>
      <c r="E20" s="38"/>
    </row>
    <row r="21" spans="1:5" ht="15" customHeight="1">
      <c r="A21" s="20" t="s">
        <v>72</v>
      </c>
      <c r="B21" s="25"/>
      <c r="C21" s="26"/>
      <c r="D21" s="29">
        <f t="shared" si="1"/>
        <v>0</v>
      </c>
      <c r="E21" s="38"/>
    </row>
    <row r="22" spans="1:5" ht="15" customHeight="1">
      <c r="A22" s="20" t="s">
        <v>73</v>
      </c>
      <c r="B22" s="25"/>
      <c r="C22" s="26"/>
      <c r="D22" s="29">
        <f t="shared" si="1"/>
        <v>0</v>
      </c>
      <c r="E22" s="38"/>
    </row>
    <row r="23" spans="1:5" ht="15" customHeight="1">
      <c r="A23" s="20" t="s">
        <v>74</v>
      </c>
      <c r="B23" s="25"/>
      <c r="C23" s="26"/>
      <c r="D23" s="29">
        <f t="shared" si="1"/>
        <v>0</v>
      </c>
      <c r="E23" s="38"/>
    </row>
    <row r="24" spans="1:5" ht="15" customHeight="1">
      <c r="A24" s="20" t="s">
        <v>75</v>
      </c>
      <c r="B24" s="25"/>
      <c r="C24" s="26"/>
      <c r="D24" s="29">
        <f t="shared" si="1"/>
        <v>0</v>
      </c>
      <c r="E24" s="38"/>
    </row>
    <row r="25" spans="1:5" ht="15" customHeight="1">
      <c r="A25" s="20" t="s">
        <v>76</v>
      </c>
      <c r="B25" s="25"/>
      <c r="C25" s="26"/>
      <c r="D25" s="29">
        <f t="shared" si="1"/>
        <v>0</v>
      </c>
      <c r="E25" s="38"/>
    </row>
    <row r="26" spans="1:5" ht="15" customHeight="1">
      <c r="A26" s="20" t="s">
        <v>77</v>
      </c>
      <c r="B26" s="25"/>
      <c r="C26" s="26"/>
      <c r="D26" s="29">
        <f t="shared" si="1"/>
        <v>0</v>
      </c>
      <c r="E26" s="38"/>
    </row>
    <row r="27" spans="1:5" ht="15" customHeight="1">
      <c r="A27" s="20"/>
      <c r="B27" s="25"/>
      <c r="C27" s="26"/>
      <c r="D27" s="29">
        <f t="shared" si="1"/>
        <v>0</v>
      </c>
      <c r="E27" s="38"/>
    </row>
    <row r="28" spans="1:5" ht="15" customHeight="1">
      <c r="A28" s="20"/>
      <c r="B28" s="25"/>
      <c r="C28" s="26"/>
      <c r="D28" s="29">
        <f t="shared" si="1"/>
        <v>0</v>
      </c>
      <c r="E28" s="38"/>
    </row>
    <row r="29" spans="1:5" ht="15" customHeight="1">
      <c r="A29" s="20"/>
      <c r="B29" s="25"/>
      <c r="C29" s="26"/>
      <c r="D29" s="29">
        <f t="shared" si="1"/>
        <v>0</v>
      </c>
      <c r="E29" s="38"/>
    </row>
    <row r="30" spans="1:5" ht="15" customHeight="1">
      <c r="A30" s="20"/>
      <c r="B30" s="25"/>
      <c r="C30" s="28"/>
      <c r="D30" s="29">
        <f t="shared" si="1"/>
        <v>0</v>
      </c>
      <c r="E30" s="38"/>
    </row>
    <row r="31" spans="1:5" ht="15" customHeight="1">
      <c r="A31" s="34" t="s">
        <v>78</v>
      </c>
      <c r="B31" s="35" t="s">
        <v>67</v>
      </c>
      <c r="C31" s="36" t="s">
        <v>83</v>
      </c>
      <c r="D31" s="21"/>
      <c r="E31" s="38"/>
    </row>
    <row r="32" spans="1:5" ht="15" customHeight="1">
      <c r="A32" s="19" t="s">
        <v>79</v>
      </c>
      <c r="B32" s="23"/>
      <c r="C32" s="27"/>
      <c r="D32" s="29">
        <f>B32*C32</f>
        <v>0</v>
      </c>
      <c r="E32" s="38"/>
    </row>
    <row r="33" spans="1:5" ht="15" customHeight="1">
      <c r="A33" s="20" t="s">
        <v>80</v>
      </c>
      <c r="B33" s="25"/>
      <c r="C33" s="26"/>
      <c r="D33" s="29">
        <f aca="true" t="shared" si="2" ref="D33:D58">B33*C33</f>
        <v>0</v>
      </c>
      <c r="E33" s="38"/>
    </row>
    <row r="34" spans="1:5" ht="15" customHeight="1">
      <c r="A34" s="20" t="s">
        <v>81</v>
      </c>
      <c r="B34" s="25"/>
      <c r="C34" s="26"/>
      <c r="D34" s="29">
        <f t="shared" si="2"/>
        <v>0</v>
      </c>
      <c r="E34" s="38"/>
    </row>
    <row r="35" spans="1:5" ht="15" customHeight="1">
      <c r="A35" s="20" t="s">
        <v>82</v>
      </c>
      <c r="B35" s="25"/>
      <c r="C35" s="26"/>
      <c r="D35" s="29">
        <f t="shared" si="2"/>
        <v>0</v>
      </c>
      <c r="E35" s="38"/>
    </row>
    <row r="36" spans="1:5" ht="15" customHeight="1">
      <c r="A36" s="20"/>
      <c r="B36" s="25"/>
      <c r="C36" s="26"/>
      <c r="D36" s="29">
        <f t="shared" si="2"/>
        <v>0</v>
      </c>
      <c r="E36" s="38"/>
    </row>
    <row r="37" spans="1:5" ht="15" customHeight="1">
      <c r="A37" s="20"/>
      <c r="B37" s="25"/>
      <c r="C37" s="26"/>
      <c r="D37" s="29">
        <f t="shared" si="2"/>
        <v>0</v>
      </c>
      <c r="E37" s="38"/>
    </row>
    <row r="38" spans="1:5" ht="15" customHeight="1">
      <c r="A38" s="34" t="s">
        <v>84</v>
      </c>
      <c r="B38" s="35" t="s">
        <v>85</v>
      </c>
      <c r="C38" s="36" t="s">
        <v>92</v>
      </c>
      <c r="D38" s="21"/>
      <c r="E38" s="38"/>
    </row>
    <row r="39" spans="1:5" ht="15" customHeight="1">
      <c r="A39" s="19" t="s">
        <v>86</v>
      </c>
      <c r="B39" s="23"/>
      <c r="C39" s="27"/>
      <c r="D39" s="29">
        <f t="shared" si="2"/>
        <v>0</v>
      </c>
      <c r="E39" s="38"/>
    </row>
    <row r="40" spans="1:5" ht="15" customHeight="1">
      <c r="A40" s="20" t="s">
        <v>87</v>
      </c>
      <c r="B40" s="25"/>
      <c r="C40" s="26"/>
      <c r="D40" s="29">
        <f t="shared" si="2"/>
        <v>0</v>
      </c>
      <c r="E40" s="38"/>
    </row>
    <row r="41" spans="1:5" ht="15" customHeight="1">
      <c r="A41" s="20" t="s">
        <v>88</v>
      </c>
      <c r="B41" s="25"/>
      <c r="C41" s="26"/>
      <c r="D41" s="29">
        <f t="shared" si="2"/>
        <v>0</v>
      </c>
      <c r="E41" s="38"/>
    </row>
    <row r="42" spans="1:5" ht="15" customHeight="1">
      <c r="A42" s="20"/>
      <c r="B42" s="25"/>
      <c r="C42" s="26"/>
      <c r="D42" s="29">
        <f t="shared" si="2"/>
        <v>0</v>
      </c>
      <c r="E42" s="38"/>
    </row>
    <row r="43" spans="1:5" ht="15" customHeight="1">
      <c r="A43" s="20"/>
      <c r="B43" s="25"/>
      <c r="C43" s="26"/>
      <c r="D43" s="29">
        <f t="shared" si="2"/>
        <v>0</v>
      </c>
      <c r="E43" s="38"/>
    </row>
    <row r="44" spans="1:5" ht="15" customHeight="1">
      <c r="A44" s="20"/>
      <c r="B44" s="25"/>
      <c r="C44" s="26"/>
      <c r="D44" s="29">
        <f t="shared" si="2"/>
        <v>0</v>
      </c>
      <c r="E44" s="38"/>
    </row>
    <row r="45" spans="1:5" ht="15" customHeight="1">
      <c r="A45" s="20"/>
      <c r="B45" s="25"/>
      <c r="C45" s="26"/>
      <c r="D45" s="29">
        <f t="shared" si="2"/>
        <v>0</v>
      </c>
      <c r="E45" s="38"/>
    </row>
    <row r="46" spans="1:5" ht="15" customHeight="1">
      <c r="A46" s="20"/>
      <c r="B46" s="25"/>
      <c r="C46" s="26"/>
      <c r="D46" s="29">
        <f t="shared" si="2"/>
        <v>0</v>
      </c>
      <c r="E46" s="38"/>
    </row>
    <row r="47" spans="1:5" ht="15" customHeight="1">
      <c r="A47" s="34" t="s">
        <v>34</v>
      </c>
      <c r="B47" s="35" t="s">
        <v>85</v>
      </c>
      <c r="C47" s="36" t="s">
        <v>92</v>
      </c>
      <c r="D47" s="21"/>
      <c r="E47" s="38"/>
    </row>
    <row r="48" spans="1:5" ht="15" customHeight="1">
      <c r="A48" s="19" t="s">
        <v>89</v>
      </c>
      <c r="B48" s="23"/>
      <c r="C48" s="27"/>
      <c r="D48" s="29">
        <f t="shared" si="2"/>
        <v>0</v>
      </c>
      <c r="E48" s="38"/>
    </row>
    <row r="49" spans="1:5" ht="15" customHeight="1">
      <c r="A49" s="20" t="s">
        <v>90</v>
      </c>
      <c r="B49" s="25"/>
      <c r="C49" s="26"/>
      <c r="D49" s="29">
        <f t="shared" si="2"/>
        <v>0</v>
      </c>
      <c r="E49" s="38"/>
    </row>
    <row r="50" spans="1:5" ht="15" customHeight="1">
      <c r="A50" s="20" t="s">
        <v>91</v>
      </c>
      <c r="B50" s="25"/>
      <c r="C50" s="26"/>
      <c r="D50" s="29">
        <f t="shared" si="2"/>
        <v>0</v>
      </c>
      <c r="E50" s="38"/>
    </row>
    <row r="51" spans="1:5" ht="15" customHeight="1">
      <c r="A51" s="20"/>
      <c r="B51" s="25"/>
      <c r="C51" s="26"/>
      <c r="D51" s="29">
        <f t="shared" si="2"/>
        <v>0</v>
      </c>
      <c r="E51" s="38"/>
    </row>
    <row r="52" spans="1:5" ht="15" customHeight="1">
      <c r="A52" s="20"/>
      <c r="B52" s="25"/>
      <c r="C52" s="26"/>
      <c r="D52" s="29">
        <f t="shared" si="2"/>
        <v>0</v>
      </c>
      <c r="E52" s="38"/>
    </row>
    <row r="53" spans="1:5" ht="15" customHeight="1">
      <c r="A53" s="20"/>
      <c r="B53" s="25"/>
      <c r="C53" s="26"/>
      <c r="D53" s="29">
        <f t="shared" si="2"/>
        <v>0</v>
      </c>
      <c r="E53" s="38"/>
    </row>
    <row r="54" spans="1:5" ht="15" customHeight="1">
      <c r="A54" s="20"/>
      <c r="B54" s="25"/>
      <c r="C54" s="26"/>
      <c r="D54" s="29">
        <f t="shared" si="2"/>
        <v>0</v>
      </c>
      <c r="E54" s="38"/>
    </row>
    <row r="55" spans="1:5" ht="15" customHeight="1">
      <c r="A55" s="20"/>
      <c r="B55" s="25"/>
      <c r="C55" s="26"/>
      <c r="D55" s="29">
        <f t="shared" si="2"/>
        <v>0</v>
      </c>
      <c r="E55" s="38"/>
    </row>
    <row r="56" spans="1:5" ht="15" customHeight="1">
      <c r="A56" s="20"/>
      <c r="B56" s="25"/>
      <c r="C56" s="26"/>
      <c r="D56" s="29">
        <f t="shared" si="2"/>
        <v>0</v>
      </c>
      <c r="E56" s="38"/>
    </row>
    <row r="57" spans="1:5" ht="15" customHeight="1">
      <c r="A57" s="20"/>
      <c r="B57" s="25"/>
      <c r="C57" s="26"/>
      <c r="D57" s="29">
        <f t="shared" si="2"/>
        <v>0</v>
      </c>
      <c r="E57" s="38"/>
    </row>
    <row r="58" spans="1:5" ht="15" customHeight="1">
      <c r="A58" s="20"/>
      <c r="B58" s="25"/>
      <c r="C58" s="26"/>
      <c r="D58" s="29">
        <f t="shared" si="2"/>
        <v>0</v>
      </c>
      <c r="E58" s="39"/>
    </row>
    <row r="59" spans="1:5" ht="15" customHeight="1">
      <c r="A59" s="30" t="s">
        <v>6</v>
      </c>
      <c r="B59" s="522" t="s">
        <v>60</v>
      </c>
      <c r="C59" s="523"/>
      <c r="D59" s="524" t="s">
        <v>21</v>
      </c>
      <c r="E59" s="528" t="s">
        <v>61</v>
      </c>
    </row>
    <row r="60" spans="1:5" ht="15" customHeight="1">
      <c r="A60" s="34" t="s">
        <v>93</v>
      </c>
      <c r="B60" s="35" t="s">
        <v>94</v>
      </c>
      <c r="C60" s="36" t="s">
        <v>95</v>
      </c>
      <c r="D60" s="525"/>
      <c r="E60" s="529"/>
    </row>
    <row r="61" spans="1:5" ht="15" customHeight="1">
      <c r="A61" s="19" t="s">
        <v>96</v>
      </c>
      <c r="B61" s="23"/>
      <c r="C61" s="26"/>
      <c r="D61" s="29">
        <f aca="true" t="shared" si="3" ref="D61:D113">B61*C61</f>
        <v>0</v>
      </c>
      <c r="E61" s="38"/>
    </row>
    <row r="62" spans="1:5" ht="15" customHeight="1">
      <c r="A62" s="20" t="s">
        <v>97</v>
      </c>
      <c r="B62" s="25"/>
      <c r="C62" s="26"/>
      <c r="D62" s="29">
        <f t="shared" si="3"/>
        <v>0</v>
      </c>
      <c r="E62" s="38"/>
    </row>
    <row r="63" spans="1:5" ht="15" customHeight="1">
      <c r="A63" s="20" t="s">
        <v>98</v>
      </c>
      <c r="B63" s="25"/>
      <c r="C63" s="26"/>
      <c r="D63" s="29">
        <f t="shared" si="3"/>
        <v>0</v>
      </c>
      <c r="E63" s="38"/>
    </row>
    <row r="64" spans="1:5" ht="15" customHeight="1">
      <c r="A64" s="20" t="s">
        <v>99</v>
      </c>
      <c r="B64" s="25"/>
      <c r="C64" s="26"/>
      <c r="D64" s="29">
        <f t="shared" si="3"/>
        <v>0</v>
      </c>
      <c r="E64" s="38"/>
    </row>
    <row r="65" spans="1:5" ht="15" customHeight="1">
      <c r="A65" s="20" t="s">
        <v>100</v>
      </c>
      <c r="B65" s="25"/>
      <c r="C65" s="26"/>
      <c r="D65" s="29">
        <f t="shared" si="3"/>
        <v>0</v>
      </c>
      <c r="E65" s="38"/>
    </row>
    <row r="66" spans="1:5" ht="15" customHeight="1">
      <c r="A66" s="20"/>
      <c r="B66" s="25"/>
      <c r="C66" s="26"/>
      <c r="D66" s="29">
        <f t="shared" si="3"/>
        <v>0</v>
      </c>
      <c r="E66" s="38"/>
    </row>
    <row r="67" spans="1:5" ht="15" customHeight="1">
      <c r="A67" s="20"/>
      <c r="B67" s="25"/>
      <c r="C67" s="26"/>
      <c r="D67" s="29">
        <f t="shared" si="3"/>
        <v>0</v>
      </c>
      <c r="E67" s="38"/>
    </row>
    <row r="68" spans="1:5" ht="15" customHeight="1">
      <c r="A68" s="34" t="s">
        <v>101</v>
      </c>
      <c r="B68" s="35" t="s">
        <v>104</v>
      </c>
      <c r="C68" s="36" t="s">
        <v>105</v>
      </c>
      <c r="D68" s="21"/>
      <c r="E68" s="38"/>
    </row>
    <row r="69" spans="1:5" ht="15" customHeight="1">
      <c r="A69" s="20" t="s">
        <v>102</v>
      </c>
      <c r="B69" s="23"/>
      <c r="C69" s="26"/>
      <c r="D69" s="29">
        <f t="shared" si="3"/>
        <v>0</v>
      </c>
      <c r="E69" s="38"/>
    </row>
    <row r="70" spans="1:5" ht="15" customHeight="1">
      <c r="A70" s="20" t="s">
        <v>103</v>
      </c>
      <c r="B70" s="25"/>
      <c r="C70" s="26"/>
      <c r="D70" s="29">
        <f t="shared" si="3"/>
        <v>0</v>
      </c>
      <c r="E70" s="38"/>
    </row>
    <row r="71" spans="1:5" ht="15" customHeight="1">
      <c r="A71" s="20"/>
      <c r="B71" s="25"/>
      <c r="C71" s="26"/>
      <c r="D71" s="29">
        <f t="shared" si="3"/>
        <v>0</v>
      </c>
      <c r="E71" s="39"/>
    </row>
    <row r="72" spans="1:5" ht="15" customHeight="1">
      <c r="A72" s="20"/>
      <c r="B72" s="25"/>
      <c r="C72" s="26"/>
      <c r="D72" s="29">
        <f t="shared" si="3"/>
        <v>0</v>
      </c>
      <c r="E72" s="39"/>
    </row>
    <row r="73" spans="1:5" ht="15" customHeight="1">
      <c r="A73" s="20"/>
      <c r="B73" s="25"/>
      <c r="C73" s="26"/>
      <c r="D73" s="29">
        <f t="shared" si="3"/>
        <v>0</v>
      </c>
      <c r="E73" s="38"/>
    </row>
    <row r="74" spans="1:5" ht="15" customHeight="1">
      <c r="A74" s="20"/>
      <c r="B74" s="25"/>
      <c r="C74" s="26"/>
      <c r="D74" s="29">
        <f t="shared" si="3"/>
        <v>0</v>
      </c>
      <c r="E74" s="38"/>
    </row>
    <row r="75" spans="1:5" ht="15" customHeight="1">
      <c r="A75" s="34" t="s">
        <v>106</v>
      </c>
      <c r="B75" s="519" t="s">
        <v>107</v>
      </c>
      <c r="C75" s="520"/>
      <c r="D75" s="21"/>
      <c r="E75" s="38"/>
    </row>
    <row r="76" spans="1:5" ht="15" customHeight="1">
      <c r="A76" s="19" t="s">
        <v>108</v>
      </c>
      <c r="B76" s="23"/>
      <c r="C76" s="26"/>
      <c r="D76" s="29">
        <f t="shared" si="3"/>
        <v>0</v>
      </c>
      <c r="E76" s="38"/>
    </row>
    <row r="77" spans="1:5" ht="15" customHeight="1">
      <c r="A77" s="20" t="s">
        <v>109</v>
      </c>
      <c r="B77" s="25"/>
      <c r="C77" s="26"/>
      <c r="D77" s="29">
        <f t="shared" si="3"/>
        <v>0</v>
      </c>
      <c r="E77" s="38"/>
    </row>
    <row r="78" spans="1:5" ht="15" customHeight="1">
      <c r="A78" s="20" t="s">
        <v>110</v>
      </c>
      <c r="B78" s="25"/>
      <c r="C78" s="26"/>
      <c r="D78" s="29">
        <f t="shared" si="3"/>
        <v>0</v>
      </c>
      <c r="E78" s="38"/>
    </row>
    <row r="79" spans="1:5" ht="15" customHeight="1">
      <c r="A79" s="20" t="s">
        <v>111</v>
      </c>
      <c r="B79" s="25"/>
      <c r="C79" s="26"/>
      <c r="D79" s="29">
        <f t="shared" si="3"/>
        <v>0</v>
      </c>
      <c r="E79" s="38"/>
    </row>
    <row r="80" spans="1:5" ht="15" customHeight="1">
      <c r="A80" s="20" t="s">
        <v>112</v>
      </c>
      <c r="B80" s="25"/>
      <c r="C80" s="26"/>
      <c r="D80" s="29">
        <f t="shared" si="3"/>
        <v>0</v>
      </c>
      <c r="E80" s="38"/>
    </row>
    <row r="81" spans="1:5" ht="15" customHeight="1">
      <c r="A81" s="20" t="s">
        <v>113</v>
      </c>
      <c r="B81" s="25"/>
      <c r="C81" s="26"/>
      <c r="D81" s="29">
        <f t="shared" si="3"/>
        <v>0</v>
      </c>
      <c r="E81" s="38"/>
    </row>
    <row r="82" spans="1:5" ht="15" customHeight="1">
      <c r="A82" s="20"/>
      <c r="B82" s="25"/>
      <c r="C82" s="26"/>
      <c r="D82" s="29">
        <f t="shared" si="3"/>
        <v>0</v>
      </c>
      <c r="E82" s="38"/>
    </row>
    <row r="83" spans="1:5" ht="15" customHeight="1">
      <c r="A83" s="34" t="s">
        <v>114</v>
      </c>
      <c r="B83" s="519" t="s">
        <v>107</v>
      </c>
      <c r="C83" s="520"/>
      <c r="D83" s="21"/>
      <c r="E83" s="38"/>
    </row>
    <row r="84" spans="1:5" ht="15" customHeight="1">
      <c r="A84" s="19" t="s">
        <v>115</v>
      </c>
      <c r="B84" s="23"/>
      <c r="C84" s="26"/>
      <c r="D84" s="29">
        <f t="shared" si="3"/>
        <v>0</v>
      </c>
      <c r="E84" s="38"/>
    </row>
    <row r="85" spans="1:5" ht="15" customHeight="1">
      <c r="A85" s="20" t="s">
        <v>116</v>
      </c>
      <c r="B85" s="25"/>
      <c r="C85" s="26"/>
      <c r="D85" s="29">
        <f t="shared" si="3"/>
        <v>0</v>
      </c>
      <c r="E85" s="38"/>
    </row>
    <row r="86" spans="1:5" ht="15" customHeight="1">
      <c r="A86" s="20" t="s">
        <v>117</v>
      </c>
      <c r="B86" s="25"/>
      <c r="C86" s="26"/>
      <c r="D86" s="29">
        <f t="shared" si="3"/>
        <v>0</v>
      </c>
      <c r="E86" s="38"/>
    </row>
    <row r="87" spans="1:5" ht="15" customHeight="1">
      <c r="A87" s="20" t="s">
        <v>118</v>
      </c>
      <c r="B87" s="25"/>
      <c r="C87" s="26"/>
      <c r="D87" s="29">
        <f t="shared" si="3"/>
        <v>0</v>
      </c>
      <c r="E87" s="38"/>
    </row>
    <row r="88" spans="1:5" ht="15" customHeight="1">
      <c r="A88" s="20" t="s">
        <v>119</v>
      </c>
      <c r="B88" s="25"/>
      <c r="C88" s="26"/>
      <c r="D88" s="29">
        <f t="shared" si="3"/>
        <v>0</v>
      </c>
      <c r="E88" s="38"/>
    </row>
    <row r="89" spans="1:5" ht="15" customHeight="1">
      <c r="A89" s="20" t="s">
        <v>120</v>
      </c>
      <c r="B89" s="25"/>
      <c r="C89" s="26"/>
      <c r="D89" s="29">
        <f t="shared" si="3"/>
        <v>0</v>
      </c>
      <c r="E89" s="39"/>
    </row>
    <row r="90" spans="1:5" ht="15" customHeight="1">
      <c r="A90" s="20"/>
      <c r="B90" s="25"/>
      <c r="C90" s="26"/>
      <c r="D90" s="29">
        <f t="shared" si="3"/>
        <v>0</v>
      </c>
      <c r="E90" s="39"/>
    </row>
    <row r="91" spans="1:5" ht="15" customHeight="1">
      <c r="A91" s="20"/>
      <c r="B91" s="25"/>
      <c r="C91" s="26"/>
      <c r="D91" s="29">
        <f t="shared" si="3"/>
        <v>0</v>
      </c>
      <c r="E91" s="39"/>
    </row>
    <row r="92" spans="1:5" ht="15" customHeight="1">
      <c r="A92" s="20"/>
      <c r="B92" s="25"/>
      <c r="C92" s="26"/>
      <c r="D92" s="29">
        <f t="shared" si="3"/>
        <v>0</v>
      </c>
      <c r="E92" s="39"/>
    </row>
    <row r="93" spans="1:5" ht="15" customHeight="1">
      <c r="A93" s="20"/>
      <c r="B93" s="25"/>
      <c r="C93" s="26"/>
      <c r="D93" s="29">
        <f t="shared" si="3"/>
        <v>0</v>
      </c>
      <c r="E93" s="38"/>
    </row>
    <row r="94" spans="1:5" ht="15" customHeight="1">
      <c r="A94" s="20"/>
      <c r="B94" s="25"/>
      <c r="C94" s="26"/>
      <c r="D94" s="29">
        <f t="shared" si="3"/>
        <v>0</v>
      </c>
      <c r="E94" s="38"/>
    </row>
    <row r="95" spans="1:5" ht="15" customHeight="1">
      <c r="A95" s="34" t="s">
        <v>38</v>
      </c>
      <c r="B95" s="519" t="s">
        <v>107</v>
      </c>
      <c r="C95" s="520"/>
      <c r="D95" s="21"/>
      <c r="E95" s="38"/>
    </row>
    <row r="96" spans="1:5" ht="15" customHeight="1">
      <c r="A96" s="19" t="s">
        <v>122</v>
      </c>
      <c r="B96" s="23"/>
      <c r="C96" s="26"/>
      <c r="D96" s="29">
        <f t="shared" si="3"/>
        <v>0</v>
      </c>
      <c r="E96" s="38"/>
    </row>
    <row r="97" spans="1:5" ht="15" customHeight="1">
      <c r="A97" s="20" t="s">
        <v>123</v>
      </c>
      <c r="B97" s="25"/>
      <c r="C97" s="26"/>
      <c r="D97" s="29">
        <f t="shared" si="3"/>
        <v>0</v>
      </c>
      <c r="E97" s="38"/>
    </row>
    <row r="98" spans="1:5" ht="15" customHeight="1">
      <c r="A98" s="20" t="s">
        <v>124</v>
      </c>
      <c r="B98" s="25"/>
      <c r="C98" s="26"/>
      <c r="D98" s="29">
        <f t="shared" si="3"/>
        <v>0</v>
      </c>
      <c r="E98" s="38"/>
    </row>
    <row r="99" spans="1:5" ht="15" customHeight="1">
      <c r="A99" s="20"/>
      <c r="B99" s="25"/>
      <c r="C99" s="26"/>
      <c r="D99" s="29">
        <f t="shared" si="3"/>
        <v>0</v>
      </c>
      <c r="E99" s="38"/>
    </row>
    <row r="100" spans="1:5" ht="15" customHeight="1">
      <c r="A100" s="20"/>
      <c r="B100" s="25"/>
      <c r="C100" s="26"/>
      <c r="D100" s="29">
        <f t="shared" si="3"/>
        <v>0</v>
      </c>
      <c r="E100" s="38"/>
    </row>
    <row r="101" spans="1:5" ht="15" customHeight="1">
      <c r="A101" s="20"/>
      <c r="B101" s="25"/>
      <c r="C101" s="26"/>
      <c r="D101" s="29">
        <f t="shared" si="3"/>
        <v>0</v>
      </c>
      <c r="E101" s="38"/>
    </row>
    <row r="102" spans="1:5" ht="15" customHeight="1">
      <c r="A102" s="20"/>
      <c r="B102" s="25"/>
      <c r="C102" s="26"/>
      <c r="D102" s="29">
        <f t="shared" si="3"/>
        <v>0</v>
      </c>
      <c r="E102" s="38"/>
    </row>
    <row r="103" spans="1:5" ht="15" customHeight="1">
      <c r="A103" s="34" t="s">
        <v>121</v>
      </c>
      <c r="B103" s="519" t="s">
        <v>107</v>
      </c>
      <c r="C103" s="520"/>
      <c r="D103" s="21"/>
      <c r="E103" s="38"/>
    </row>
    <row r="104" spans="1:5" ht="15" customHeight="1">
      <c r="A104" s="19" t="s">
        <v>125</v>
      </c>
      <c r="B104" s="23"/>
      <c r="C104" s="26"/>
      <c r="D104" s="29">
        <f t="shared" si="3"/>
        <v>0</v>
      </c>
      <c r="E104" s="38"/>
    </row>
    <row r="105" spans="1:5" ht="15" customHeight="1">
      <c r="A105" s="20" t="s">
        <v>126</v>
      </c>
      <c r="B105" s="25"/>
      <c r="C105" s="26"/>
      <c r="D105" s="29">
        <f t="shared" si="3"/>
        <v>0</v>
      </c>
      <c r="E105" s="38"/>
    </row>
    <row r="106" spans="1:5" ht="15" customHeight="1">
      <c r="A106" s="20" t="s">
        <v>127</v>
      </c>
      <c r="B106" s="25"/>
      <c r="C106" s="26"/>
      <c r="D106" s="29">
        <f t="shared" si="3"/>
        <v>0</v>
      </c>
      <c r="E106" s="38"/>
    </row>
    <row r="107" spans="1:5" ht="15" customHeight="1">
      <c r="A107" s="20" t="s">
        <v>128</v>
      </c>
      <c r="B107" s="25"/>
      <c r="C107" s="26"/>
      <c r="D107" s="29">
        <f t="shared" si="3"/>
        <v>0</v>
      </c>
      <c r="E107" s="38"/>
    </row>
    <row r="108" spans="1:5" ht="15" customHeight="1">
      <c r="A108" s="20" t="s">
        <v>129</v>
      </c>
      <c r="B108" s="25"/>
      <c r="C108" s="26"/>
      <c r="D108" s="29">
        <f t="shared" si="3"/>
        <v>0</v>
      </c>
      <c r="E108" s="38"/>
    </row>
    <row r="109" spans="1:5" ht="15" customHeight="1">
      <c r="A109" s="20" t="s">
        <v>130</v>
      </c>
      <c r="B109" s="25"/>
      <c r="C109" s="26"/>
      <c r="D109" s="29">
        <f t="shared" si="3"/>
        <v>0</v>
      </c>
      <c r="E109" s="38"/>
    </row>
    <row r="110" spans="1:5" ht="15" customHeight="1">
      <c r="A110" s="20" t="s">
        <v>131</v>
      </c>
      <c r="B110" s="25"/>
      <c r="C110" s="26"/>
      <c r="D110" s="29">
        <f t="shared" si="3"/>
        <v>0</v>
      </c>
      <c r="E110" s="38"/>
    </row>
    <row r="111" spans="1:5" ht="15" customHeight="1">
      <c r="A111" s="20"/>
      <c r="B111" s="25"/>
      <c r="C111" s="26"/>
      <c r="D111" s="29">
        <f t="shared" si="3"/>
        <v>0</v>
      </c>
      <c r="E111" s="38"/>
    </row>
    <row r="112" spans="1:5" ht="15" customHeight="1">
      <c r="A112" s="20"/>
      <c r="B112" s="25"/>
      <c r="C112" s="26"/>
      <c r="D112" s="29">
        <f t="shared" si="3"/>
        <v>0</v>
      </c>
      <c r="E112" s="38"/>
    </row>
    <row r="113" spans="1:5" ht="15" customHeight="1">
      <c r="A113" s="20"/>
      <c r="B113" s="25"/>
      <c r="C113" s="26"/>
      <c r="D113" s="29">
        <f t="shared" si="3"/>
        <v>0</v>
      </c>
      <c r="E113" s="38"/>
    </row>
    <row r="114" spans="1:5" s="13" customFormat="1" ht="15" customHeight="1">
      <c r="A114" s="15"/>
      <c r="B114" s="15"/>
      <c r="C114" s="15"/>
      <c r="D114" s="15"/>
      <c r="E114" s="15"/>
    </row>
    <row r="115" spans="1:5" s="13" customFormat="1" ht="21" customHeight="1">
      <c r="A115" s="15"/>
      <c r="B115" s="15"/>
      <c r="C115" s="15"/>
      <c r="D115" s="15"/>
      <c r="E115" s="15"/>
    </row>
    <row r="116" spans="1:5" s="13" customFormat="1" ht="12" customHeight="1">
      <c r="A116" s="15"/>
      <c r="B116" s="15"/>
      <c r="C116" s="15"/>
      <c r="D116" s="15"/>
      <c r="E116" s="15"/>
    </row>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sheetData>
  <sheetProtection password="DBAD" sheet="1" objects="1" scenarios="1" selectLockedCells="1"/>
  <mergeCells count="12">
    <mergeCell ref="B75:C75"/>
    <mergeCell ref="B83:C83"/>
    <mergeCell ref="A1:E1"/>
    <mergeCell ref="B95:C95"/>
    <mergeCell ref="A2:E2"/>
    <mergeCell ref="B3:C3"/>
    <mergeCell ref="D3:D4"/>
    <mergeCell ref="B103:C103"/>
    <mergeCell ref="B59:C59"/>
    <mergeCell ref="E3:E4"/>
    <mergeCell ref="D59:D60"/>
    <mergeCell ref="E59:E60"/>
  </mergeCells>
  <conditionalFormatting sqref="B5:D15 D16 B17:D30 D31 B32:D37 D38 B39:D46 D47 B48:D58 B61:D67 D68 B69:D74 D75 B76:D82 D83 B84:D94 D95 B96:D102 D103 B104:D113">
    <cfRule type="cellIs" priority="2" dxfId="35" operator="lessThan" stopIfTrue="1">
      <formula>0</formula>
    </cfRule>
  </conditionalFormatting>
  <dataValidations count="1">
    <dataValidation type="decimal" allowBlank="1" showErrorMessage="1" errorTitle="Invalid number of weeks" error="Please enter a value between 1 and 52" sqref="C5:C15">
      <formula1>0</formula1>
      <formula2>52</formula2>
    </dataValidation>
  </dataValidations>
  <printOptions horizontalCentered="1" verticalCentered="1"/>
  <pageMargins left="0" right="0" top="0.03937007874015748" bottom="0" header="0.31496062992125984" footer="0.31496062992125984"/>
  <pageSetup fitToHeight="2" horizontalDpi="600" verticalDpi="600" orientation="portrait" paperSize="9" scale="90" r:id="rId4"/>
  <rowBreaks count="1" manualBreakCount="1">
    <brk id="58" max="255"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I70"/>
  <sheetViews>
    <sheetView showGridLines="0" showZeros="0" zoomScalePageLayoutView="0" workbookViewId="0" topLeftCell="A1">
      <selection activeCell="A2" sqref="A2"/>
    </sheetView>
  </sheetViews>
  <sheetFormatPr defaultColWidth="9.140625" defaultRowHeight="15"/>
  <cols>
    <col min="1" max="1" width="45.7109375" style="242" customWidth="1"/>
    <col min="2" max="4" width="11.7109375" style="242" customWidth="1"/>
    <col min="5" max="5" width="30.7109375" style="242" customWidth="1"/>
    <col min="6" max="6" width="53.57421875" style="242" customWidth="1"/>
    <col min="7" max="7" width="20.28125" style="244" customWidth="1"/>
    <col min="8" max="9" width="9.140625" style="244" customWidth="1"/>
    <col min="10" max="16384" width="9.140625" style="242" customWidth="1"/>
  </cols>
  <sheetData>
    <row r="1" spans="1:5" s="13" customFormat="1" ht="33.75" customHeight="1">
      <c r="A1" s="516" t="s">
        <v>244</v>
      </c>
      <c r="B1" s="517"/>
      <c r="C1" s="517"/>
      <c r="D1" s="517"/>
      <c r="E1" s="518"/>
    </row>
    <row r="2" spans="1:5" ht="15" customHeight="1">
      <c r="A2" s="246"/>
      <c r="B2" s="243"/>
      <c r="C2" s="243"/>
      <c r="D2" s="243"/>
      <c r="E2" s="243"/>
    </row>
    <row r="3" spans="1:8" ht="15" customHeight="1">
      <c r="A3" s="243"/>
      <c r="B3" s="243"/>
      <c r="C3" s="243"/>
      <c r="D3" s="243"/>
      <c r="E3" s="243"/>
      <c r="G3" s="244" t="s">
        <v>241</v>
      </c>
      <c r="H3" s="244" t="s">
        <v>242</v>
      </c>
    </row>
    <row r="4" spans="1:8" ht="15" customHeight="1">
      <c r="A4" s="243"/>
      <c r="B4" s="243"/>
      <c r="C4" s="243"/>
      <c r="D4" s="243"/>
      <c r="E4" s="243"/>
      <c r="G4" s="244">
        <f>IF(H4=0,"","Wages")</f>
      </c>
      <c r="H4" s="244">
        <f>SUM('Step 2 - Annual Cash Budget'!K19:K19)</f>
        <v>0</v>
      </c>
    </row>
    <row r="5" spans="1:8" ht="15" customHeight="1">
      <c r="A5" s="243"/>
      <c r="B5" s="243"/>
      <c r="C5" s="243"/>
      <c r="D5" s="243"/>
      <c r="E5" s="243"/>
      <c r="G5" s="244">
        <f>IF(H5=0,"","AH &amp; Breeding")</f>
      </c>
      <c r="H5" s="244">
        <f>SUM('Step 2 - Annual Cash Budget'!K20:K21)</f>
        <v>0</v>
      </c>
    </row>
    <row r="6" spans="1:8" ht="15" customHeight="1">
      <c r="A6" s="243"/>
      <c r="B6" s="243"/>
      <c r="C6" s="243"/>
      <c r="D6" s="243"/>
      <c r="E6" s="243"/>
      <c r="G6" s="244">
        <f>IF(H6=0,"","Maintenance &amp; Running")</f>
      </c>
      <c r="H6" s="244">
        <f>SUM('Step 2 - Annual Cash Budget'!K22:K23,'Step 2 - Annual Cash Budget'!K30:K30,'Step 2 - Annual Cash Budget'!K33:K33,'Step 2 - Annual Cash Budget'!K34:K34,'Step 2 - Annual Cash Budget'!K35:K35)</f>
        <v>0</v>
      </c>
    </row>
    <row r="7" spans="1:8" ht="15" customHeight="1">
      <c r="A7" s="243"/>
      <c r="B7" s="243"/>
      <c r="C7" s="243"/>
      <c r="D7" s="243"/>
      <c r="E7" s="243"/>
      <c r="G7" s="244">
        <f>IF(H7=0,"","Feed")</f>
      </c>
      <c r="H7" s="244">
        <f>SUM('Step 2 - Annual Cash Budget'!K24:K28,'Step 2 - Annual Cash Budget'!K31:K32)</f>
        <v>0</v>
      </c>
    </row>
    <row r="8" spans="1:8" ht="15" customHeight="1">
      <c r="A8" s="243"/>
      <c r="B8" s="243"/>
      <c r="C8" s="243"/>
      <c r="D8" s="243"/>
      <c r="E8" s="243"/>
      <c r="G8" s="244">
        <f>IF(H8=0,"","Fertiliser")</f>
      </c>
      <c r="H8" s="244">
        <f>SUM('Step 2 - Annual Cash Budget'!K29:K29)</f>
        <v>0</v>
      </c>
    </row>
    <row r="9" spans="1:8" ht="15" customHeight="1">
      <c r="A9" s="243"/>
      <c r="B9" s="243"/>
      <c r="C9" s="243"/>
      <c r="D9" s="243"/>
      <c r="E9" s="243"/>
      <c r="G9" s="244">
        <f>IF(H9=0,"","Overheads")</f>
      </c>
      <c r="H9" s="244">
        <f>SUM('Step 2 - Annual Cash Budget'!K36:K39)</f>
        <v>0</v>
      </c>
    </row>
    <row r="10" spans="1:8" ht="15" customHeight="1">
      <c r="A10" s="243"/>
      <c r="B10" s="243"/>
      <c r="C10" s="243"/>
      <c r="D10" s="243"/>
      <c r="E10" s="243"/>
      <c r="G10" s="244">
        <f>IF(H10=0,"","Rent")</f>
      </c>
      <c r="H10" s="244">
        <f>SUM('Step 2 - Annual Cash Budget'!K42:K42)</f>
        <v>0</v>
      </c>
    </row>
    <row r="11" spans="1:8" ht="15" customHeight="1">
      <c r="A11" s="243"/>
      <c r="B11" s="243"/>
      <c r="C11" s="243"/>
      <c r="D11" s="243"/>
      <c r="E11" s="243"/>
      <c r="G11" s="244">
        <f>IF(H11=0,"","Interest")</f>
      </c>
      <c r="H11" s="244">
        <f>SUM('Step 2 - Annual Cash Budget'!K43:K45)</f>
        <v>0</v>
      </c>
    </row>
    <row r="12" spans="1:8" ht="15" customHeight="1">
      <c r="A12" s="243"/>
      <c r="B12" s="243"/>
      <c r="C12" s="243"/>
      <c r="D12" s="243"/>
      <c r="E12" s="243"/>
      <c r="G12" s="244">
        <f>IF(H12=0,"","Tax")</f>
      </c>
      <c r="H12" s="244">
        <f>SUM('Step 2 - Annual Cash Budget'!K46:K46)</f>
        <v>0</v>
      </c>
    </row>
    <row r="13" spans="1:8" ht="15" customHeight="1">
      <c r="A13" s="243"/>
      <c r="B13" s="243"/>
      <c r="C13" s="243"/>
      <c r="D13" s="243"/>
      <c r="E13" s="243"/>
      <c r="G13" s="244">
        <f>IF(H13=0,"","Drawings")</f>
      </c>
      <c r="H13" s="244">
        <f>SUM('Step 2 - Annual Cash Budget'!K47:K47)</f>
        <v>0</v>
      </c>
    </row>
    <row r="14" spans="1:8" ht="15" customHeight="1">
      <c r="A14" s="243"/>
      <c r="B14" s="243"/>
      <c r="C14" s="243"/>
      <c r="D14" s="243"/>
      <c r="E14" s="243"/>
      <c r="G14" s="244">
        <f>IF(H14=0,"","CapEx")</f>
      </c>
      <c r="H14" s="244">
        <f>SUM('Step 2 - Annual Cash Budget'!K48:K48)</f>
        <v>0</v>
      </c>
    </row>
    <row r="15" spans="1:8" ht="15" customHeight="1">
      <c r="A15" s="243"/>
      <c r="B15" s="243"/>
      <c r="C15" s="243"/>
      <c r="D15" s="243"/>
      <c r="E15" s="243"/>
      <c r="G15" s="244">
        <f>IF(H15=0,"","Other")</f>
      </c>
      <c r="H15" s="244">
        <f>SUM('Step 2 - Annual Cash Budget'!K41:K41)</f>
        <v>0</v>
      </c>
    </row>
    <row r="16" spans="1:8" ht="15" customHeight="1">
      <c r="A16" s="243"/>
      <c r="B16" s="243"/>
      <c r="C16" s="243"/>
      <c r="D16" s="243"/>
      <c r="E16" s="243"/>
      <c r="G16" s="244" t="s">
        <v>237</v>
      </c>
      <c r="H16" s="244">
        <f>SUM(H4:H15)</f>
        <v>0</v>
      </c>
    </row>
    <row r="17" spans="1:5" ht="15" customHeight="1">
      <c r="A17" s="243"/>
      <c r="B17" s="243"/>
      <c r="C17" s="243"/>
      <c r="D17" s="243"/>
      <c r="E17" s="243"/>
    </row>
    <row r="18" spans="1:5" ht="15" customHeight="1">
      <c r="A18" s="243"/>
      <c r="B18" s="243"/>
      <c r="C18" s="243"/>
      <c r="D18" s="243"/>
      <c r="E18" s="243"/>
    </row>
    <row r="19" spans="1:5" ht="15" customHeight="1">
      <c r="A19" s="243"/>
      <c r="B19" s="243"/>
      <c r="C19" s="243"/>
      <c r="D19" s="243"/>
      <c r="E19" s="243"/>
    </row>
    <row r="20" spans="1:5" ht="15" customHeight="1">
      <c r="A20" s="243"/>
      <c r="B20" s="243"/>
      <c r="C20" s="243"/>
      <c r="D20" s="243"/>
      <c r="E20" s="243"/>
    </row>
    <row r="21" spans="1:5" ht="15" customHeight="1">
      <c r="A21" s="243"/>
      <c r="B21" s="243"/>
      <c r="C21" s="243"/>
      <c r="D21" s="243"/>
      <c r="E21" s="243"/>
    </row>
    <row r="22" spans="1:5" ht="15" customHeight="1">
      <c r="A22" s="243"/>
      <c r="B22" s="243"/>
      <c r="C22" s="243"/>
      <c r="D22" s="243"/>
      <c r="E22" s="243"/>
    </row>
    <row r="23" spans="1:5" ht="15" customHeight="1">
      <c r="A23" s="243"/>
      <c r="B23" s="243"/>
      <c r="C23" s="243"/>
      <c r="D23" s="243"/>
      <c r="E23" s="243"/>
    </row>
    <row r="24" spans="1:9" ht="15" customHeight="1">
      <c r="A24" s="245"/>
      <c r="B24" s="243"/>
      <c r="C24" s="243"/>
      <c r="D24" s="243"/>
      <c r="E24" s="243"/>
      <c r="G24" s="244" t="s">
        <v>243</v>
      </c>
      <c r="H24" s="244" t="s">
        <v>173</v>
      </c>
      <c r="I24" s="244" t="s">
        <v>187</v>
      </c>
    </row>
    <row r="25" spans="1:9" ht="15" customHeight="1">
      <c r="A25" s="243"/>
      <c r="B25" s="243"/>
      <c r="C25" s="243"/>
      <c r="D25" s="243"/>
      <c r="E25" s="243"/>
      <c r="G25" s="244" t="str">
        <f>'Step 5 - Monthly Actuals'!N5</f>
        <v>June</v>
      </c>
      <c r="H25" s="244">
        <f>'Step 5 - Monthly Actuals'!N54</f>
        <v>0</v>
      </c>
      <c r="I25" s="244">
        <f>'Step 5 - Monthly Actuals'!O54</f>
        <v>0</v>
      </c>
    </row>
    <row r="26" spans="1:9" ht="15" customHeight="1">
      <c r="A26" s="243"/>
      <c r="B26" s="243"/>
      <c r="C26" s="243"/>
      <c r="D26" s="243"/>
      <c r="E26" s="243"/>
      <c r="G26" s="244" t="str">
        <f>'Step 5 - Monthly Actuals'!Q5</f>
        <v>July</v>
      </c>
      <c r="H26" s="244">
        <f>'Step 5 - Monthly Actuals'!Q54</f>
        <v>0</v>
      </c>
      <c r="I26" s="244">
        <f>'Step 5 - Monthly Actuals'!R54</f>
        <v>0</v>
      </c>
    </row>
    <row r="27" spans="1:9" ht="15" customHeight="1">
      <c r="A27" s="243"/>
      <c r="B27" s="243"/>
      <c r="C27" s="243"/>
      <c r="D27" s="243"/>
      <c r="E27" s="243"/>
      <c r="G27" s="244" t="str">
        <f>'Step 5 - Monthly Actuals'!T5</f>
        <v>August</v>
      </c>
      <c r="H27" s="244">
        <f>'Step 5 - Monthly Actuals'!T54</f>
        <v>0</v>
      </c>
      <c r="I27" s="244">
        <f>'Step 5 - Monthly Actuals'!U54</f>
        <v>0</v>
      </c>
    </row>
    <row r="28" spans="1:9" ht="15" customHeight="1">
      <c r="A28" s="243"/>
      <c r="B28" s="243"/>
      <c r="C28" s="243"/>
      <c r="D28" s="243"/>
      <c r="E28" s="243"/>
      <c r="G28" s="244" t="str">
        <f>'Step 5 - Monthly Actuals'!W5</f>
        <v>September</v>
      </c>
      <c r="H28" s="244">
        <f>'Step 5 - Monthly Actuals'!W54</f>
        <v>0</v>
      </c>
      <c r="I28" s="244">
        <f>'Step 5 - Monthly Actuals'!X54</f>
        <v>0</v>
      </c>
    </row>
    <row r="29" spans="1:9" ht="15" customHeight="1">
      <c r="A29" s="243"/>
      <c r="B29" s="243"/>
      <c r="C29" s="243"/>
      <c r="D29" s="243"/>
      <c r="E29" s="243"/>
      <c r="G29" s="244" t="str">
        <f>'Step 5 - Monthly Actuals'!Z5</f>
        <v>October</v>
      </c>
      <c r="H29" s="244">
        <f>'Step 5 - Monthly Actuals'!Z54</f>
        <v>0</v>
      </c>
      <c r="I29" s="244">
        <f>'Step 5 - Monthly Actuals'!AA54</f>
        <v>0</v>
      </c>
    </row>
    <row r="30" spans="1:9" ht="15" customHeight="1">
      <c r="A30" s="243"/>
      <c r="B30" s="243"/>
      <c r="C30" s="243"/>
      <c r="D30" s="243"/>
      <c r="E30" s="243"/>
      <c r="G30" s="244" t="str">
        <f>'Step 5 - Monthly Actuals'!AC5</f>
        <v>November</v>
      </c>
      <c r="H30" s="244">
        <f>'Step 5 - Monthly Actuals'!AC54</f>
        <v>0</v>
      </c>
      <c r="I30" s="244">
        <f>'Step 5 - Monthly Actuals'!AD54</f>
        <v>0</v>
      </c>
    </row>
    <row r="31" spans="1:9" ht="15" customHeight="1">
      <c r="A31" s="243"/>
      <c r="B31" s="243"/>
      <c r="C31" s="243"/>
      <c r="D31" s="243"/>
      <c r="E31" s="243"/>
      <c r="G31" s="244" t="str">
        <f>'Step 5 - Monthly Actuals'!AF5</f>
        <v>December</v>
      </c>
      <c r="H31" s="244">
        <f>'Step 5 - Monthly Actuals'!AF54</f>
        <v>0</v>
      </c>
      <c r="I31" s="244">
        <f>'Step 5 - Monthly Actuals'!AG54</f>
        <v>0</v>
      </c>
    </row>
    <row r="32" spans="1:9" ht="15" customHeight="1">
      <c r="A32" s="243"/>
      <c r="B32" s="243"/>
      <c r="C32" s="243"/>
      <c r="D32" s="243"/>
      <c r="E32" s="243"/>
      <c r="G32" s="244" t="str">
        <f>'Step 5 - Monthly Actuals'!AI5</f>
        <v>January</v>
      </c>
      <c r="H32" s="244">
        <f>'Step 5 - Monthly Actuals'!AI54</f>
        <v>0</v>
      </c>
      <c r="I32" s="244">
        <f>'Step 5 - Monthly Actuals'!AJ54</f>
        <v>0</v>
      </c>
    </row>
    <row r="33" spans="1:9" ht="15" customHeight="1">
      <c r="A33" s="243"/>
      <c r="B33" s="243"/>
      <c r="C33" s="243"/>
      <c r="D33" s="243"/>
      <c r="E33" s="243"/>
      <c r="G33" s="244" t="str">
        <f>'Step 5 - Monthly Actuals'!AL5</f>
        <v>February</v>
      </c>
      <c r="H33" s="244">
        <f>'Step 5 - Monthly Actuals'!AL54</f>
        <v>0</v>
      </c>
      <c r="I33" s="244">
        <f>'Step 5 - Monthly Actuals'!AM54</f>
        <v>0</v>
      </c>
    </row>
    <row r="34" spans="1:9" ht="15" customHeight="1">
      <c r="A34" s="243"/>
      <c r="B34" s="243"/>
      <c r="C34" s="243"/>
      <c r="D34" s="243"/>
      <c r="E34" s="243"/>
      <c r="G34" s="244" t="str">
        <f>'Step 5 - Monthly Actuals'!AO5</f>
        <v>March</v>
      </c>
      <c r="H34" s="244">
        <f>'Step 5 - Monthly Actuals'!AO54</f>
        <v>0</v>
      </c>
      <c r="I34" s="244">
        <f>'Step 5 - Monthly Actuals'!AP54</f>
        <v>0</v>
      </c>
    </row>
    <row r="35" spans="1:9" ht="15" customHeight="1">
      <c r="A35" s="243"/>
      <c r="B35" s="243"/>
      <c r="C35" s="243"/>
      <c r="D35" s="243"/>
      <c r="E35" s="243"/>
      <c r="G35" s="244" t="str">
        <f>'Step 5 - Monthly Actuals'!AR5</f>
        <v>April</v>
      </c>
      <c r="H35" s="244">
        <f>'Step 5 - Monthly Actuals'!AR54</f>
        <v>0</v>
      </c>
      <c r="I35" s="244">
        <f>'Step 5 - Monthly Actuals'!AS54</f>
        <v>0</v>
      </c>
    </row>
    <row r="36" spans="1:9" ht="15" customHeight="1">
      <c r="A36" s="243"/>
      <c r="B36" s="243"/>
      <c r="C36" s="243"/>
      <c r="D36" s="243"/>
      <c r="E36" s="243"/>
      <c r="G36" s="244" t="str">
        <f>'Step 5 - Monthly Actuals'!AU5</f>
        <v>May</v>
      </c>
      <c r="H36" s="244">
        <f>'Step 5 - Monthly Actuals'!AU54</f>
        <v>0</v>
      </c>
      <c r="I36" s="244">
        <f>'Step 5 - Monthly Actuals'!AV54</f>
        <v>0</v>
      </c>
    </row>
    <row r="37" spans="1:9" ht="15" customHeight="1">
      <c r="A37" s="243"/>
      <c r="B37" s="243"/>
      <c r="C37" s="243"/>
      <c r="D37" s="243"/>
      <c r="E37" s="243"/>
      <c r="G37" s="244" t="s">
        <v>237</v>
      </c>
      <c r="H37" s="244">
        <f>SUM(H25:H36)</f>
        <v>0</v>
      </c>
      <c r="I37" s="244">
        <f>SUM(I25:I36)</f>
        <v>0</v>
      </c>
    </row>
    <row r="38" spans="1:5" ht="15" customHeight="1">
      <c r="A38" s="243"/>
      <c r="B38" s="243"/>
      <c r="C38" s="243"/>
      <c r="D38" s="243"/>
      <c r="E38" s="243"/>
    </row>
    <row r="39" spans="1:5" ht="15" customHeight="1">
      <c r="A39" s="243"/>
      <c r="B39" s="243"/>
      <c r="C39" s="243"/>
      <c r="D39" s="243"/>
      <c r="E39" s="243"/>
    </row>
    <row r="40" spans="1:5" ht="15" customHeight="1">
      <c r="A40" s="243"/>
      <c r="B40" s="243"/>
      <c r="C40" s="243"/>
      <c r="D40" s="243"/>
      <c r="E40" s="243"/>
    </row>
    <row r="41" spans="1:5" ht="15" customHeight="1">
      <c r="A41" s="243"/>
      <c r="B41" s="243"/>
      <c r="C41" s="243"/>
      <c r="D41" s="243"/>
      <c r="E41" s="243"/>
    </row>
    <row r="42" spans="1:5" ht="15" customHeight="1">
      <c r="A42" s="243"/>
      <c r="B42" s="243"/>
      <c r="C42" s="243"/>
      <c r="D42" s="243"/>
      <c r="E42" s="243"/>
    </row>
    <row r="43" spans="1:5" ht="15" customHeight="1">
      <c r="A43" s="243"/>
      <c r="B43" s="243"/>
      <c r="C43" s="243"/>
      <c r="D43" s="243"/>
      <c r="E43" s="243"/>
    </row>
    <row r="44" spans="1:5" ht="15" customHeight="1">
      <c r="A44" s="246"/>
      <c r="B44" s="243"/>
      <c r="C44" s="243"/>
      <c r="D44" s="243"/>
      <c r="E44" s="243"/>
    </row>
    <row r="45" spans="1:5" ht="15" customHeight="1">
      <c r="A45" s="243"/>
      <c r="B45" s="243"/>
      <c r="C45" s="243"/>
      <c r="D45" s="243"/>
      <c r="E45" s="243"/>
    </row>
    <row r="46" spans="1:9" ht="15" customHeight="1">
      <c r="A46" s="245"/>
      <c r="B46" s="243"/>
      <c r="C46" s="243"/>
      <c r="D46" s="243"/>
      <c r="E46" s="243"/>
      <c r="G46" s="244" t="s">
        <v>243</v>
      </c>
      <c r="H46" s="244" t="s">
        <v>173</v>
      </c>
      <c r="I46" s="244" t="s">
        <v>187</v>
      </c>
    </row>
    <row r="47" spans="1:9" ht="15" customHeight="1">
      <c r="A47" s="243"/>
      <c r="B47" s="243"/>
      <c r="C47" s="243"/>
      <c r="D47" s="243"/>
      <c r="E47" s="243"/>
      <c r="G47" s="244" t="str">
        <f>'Step 5 - Monthly Actuals'!N5</f>
        <v>June</v>
      </c>
      <c r="H47" s="244">
        <f>'Step 5 - Monthly Actuals'!N60</f>
        <v>0</v>
      </c>
      <c r="I47" s="244">
        <f>'Step 5 - Monthly Actuals'!O60</f>
        <v>0</v>
      </c>
    </row>
    <row r="48" spans="1:9" ht="15" customHeight="1">
      <c r="A48" s="243"/>
      <c r="B48" s="243"/>
      <c r="C48" s="243"/>
      <c r="D48" s="243"/>
      <c r="E48" s="243"/>
      <c r="G48" s="244" t="str">
        <f>'Step 5 - Monthly Actuals'!Q5</f>
        <v>July</v>
      </c>
      <c r="H48" s="244">
        <f>'Step 5 - Monthly Actuals'!Q60</f>
        <v>0</v>
      </c>
      <c r="I48" s="244">
        <f>'Step 5 - Monthly Actuals'!R60</f>
        <v>0</v>
      </c>
    </row>
    <row r="49" spans="1:9" ht="15" customHeight="1">
      <c r="A49" s="243"/>
      <c r="B49" s="243"/>
      <c r="C49" s="243"/>
      <c r="D49" s="243"/>
      <c r="E49" s="243"/>
      <c r="G49" s="244" t="str">
        <f>'Step 5 - Monthly Actuals'!T5</f>
        <v>August</v>
      </c>
      <c r="H49" s="244">
        <f>'Step 5 - Monthly Actuals'!T60</f>
        <v>0</v>
      </c>
      <c r="I49" s="244">
        <f>'Step 5 - Monthly Actuals'!U60</f>
        <v>0</v>
      </c>
    </row>
    <row r="50" spans="1:9" ht="15" customHeight="1">
      <c r="A50" s="243"/>
      <c r="B50" s="243"/>
      <c r="C50" s="243"/>
      <c r="D50" s="243"/>
      <c r="E50" s="243"/>
      <c r="G50" s="244" t="str">
        <f>'Step 5 - Monthly Actuals'!W5</f>
        <v>September</v>
      </c>
      <c r="H50" s="244">
        <f>'Step 5 - Monthly Actuals'!W60</f>
        <v>0</v>
      </c>
      <c r="I50" s="244">
        <f>'Step 5 - Monthly Actuals'!X60</f>
        <v>0</v>
      </c>
    </row>
    <row r="51" spans="1:9" ht="15" customHeight="1">
      <c r="A51" s="243"/>
      <c r="B51" s="243"/>
      <c r="C51" s="243"/>
      <c r="D51" s="243"/>
      <c r="E51" s="243"/>
      <c r="G51" s="244" t="str">
        <f>'Step 5 - Monthly Actuals'!Z5</f>
        <v>October</v>
      </c>
      <c r="H51" s="244">
        <f>'Step 5 - Monthly Actuals'!Z60</f>
        <v>0</v>
      </c>
      <c r="I51" s="244">
        <f>'Step 5 - Monthly Actuals'!AA60</f>
        <v>0</v>
      </c>
    </row>
    <row r="52" spans="1:9" ht="15" customHeight="1">
      <c r="A52" s="243"/>
      <c r="B52" s="243"/>
      <c r="C52" s="243"/>
      <c r="D52" s="243"/>
      <c r="E52" s="243"/>
      <c r="G52" s="244" t="str">
        <f>'Step 5 - Monthly Actuals'!AC5</f>
        <v>November</v>
      </c>
      <c r="H52" s="244">
        <f>'Step 5 - Monthly Actuals'!AC60</f>
        <v>0</v>
      </c>
      <c r="I52" s="244">
        <f>'Step 5 - Monthly Actuals'!AD60</f>
        <v>0</v>
      </c>
    </row>
    <row r="53" spans="1:9" ht="15" customHeight="1">
      <c r="A53" s="243"/>
      <c r="B53" s="243"/>
      <c r="C53" s="243"/>
      <c r="D53" s="243"/>
      <c r="E53" s="243"/>
      <c r="G53" s="244" t="str">
        <f>'Step 5 - Monthly Actuals'!AF5</f>
        <v>December</v>
      </c>
      <c r="H53" s="244">
        <f>'Step 5 - Monthly Actuals'!AF60</f>
        <v>0</v>
      </c>
      <c r="I53" s="244">
        <f>'Step 5 - Monthly Actuals'!AG60</f>
        <v>0</v>
      </c>
    </row>
    <row r="54" spans="1:9" ht="12">
      <c r="A54" s="243"/>
      <c r="B54" s="243"/>
      <c r="C54" s="243"/>
      <c r="D54" s="243"/>
      <c r="E54" s="243"/>
      <c r="G54" s="244" t="str">
        <f>'Step 5 - Monthly Actuals'!AI5</f>
        <v>January</v>
      </c>
      <c r="H54" s="244">
        <f>'Step 5 - Monthly Actuals'!AI60</f>
        <v>0</v>
      </c>
      <c r="I54" s="244">
        <f>'Step 5 - Monthly Actuals'!AJ60</f>
        <v>0</v>
      </c>
    </row>
    <row r="55" spans="1:9" ht="12">
      <c r="A55" s="243"/>
      <c r="B55" s="243"/>
      <c r="C55" s="243"/>
      <c r="D55" s="243"/>
      <c r="E55" s="243"/>
      <c r="G55" s="244" t="str">
        <f>'Step 5 - Monthly Actuals'!AL5</f>
        <v>February</v>
      </c>
      <c r="H55" s="244">
        <f>'Step 5 - Monthly Actuals'!AL60</f>
        <v>0</v>
      </c>
      <c r="I55" s="244">
        <f>'Step 5 - Monthly Actuals'!AM60</f>
        <v>0</v>
      </c>
    </row>
    <row r="56" spans="1:9" ht="12">
      <c r="A56" s="243"/>
      <c r="B56" s="243"/>
      <c r="C56" s="243"/>
      <c r="D56" s="243"/>
      <c r="E56" s="243"/>
      <c r="G56" s="244" t="str">
        <f>'Step 5 - Monthly Actuals'!AO5</f>
        <v>March</v>
      </c>
      <c r="H56" s="244">
        <f>'Step 5 - Monthly Actuals'!AO60</f>
        <v>0</v>
      </c>
      <c r="I56" s="244">
        <f>'Step 5 - Monthly Actuals'!AP60</f>
        <v>0</v>
      </c>
    </row>
    <row r="57" spans="1:9" ht="12">
      <c r="A57" s="243"/>
      <c r="B57" s="243"/>
      <c r="C57" s="243"/>
      <c r="D57" s="243"/>
      <c r="E57" s="243"/>
      <c r="G57" s="244" t="str">
        <f>'Step 5 - Monthly Actuals'!AR5</f>
        <v>April</v>
      </c>
      <c r="H57" s="244">
        <f>'Step 5 - Monthly Actuals'!AR60</f>
        <v>0</v>
      </c>
      <c r="I57" s="244">
        <f>'Step 5 - Monthly Actuals'!AS60</f>
        <v>0</v>
      </c>
    </row>
    <row r="58" spans="1:9" ht="12">
      <c r="A58" s="243"/>
      <c r="B58" s="243"/>
      <c r="C58" s="243"/>
      <c r="D58" s="243"/>
      <c r="E58" s="243"/>
      <c r="G58" s="244" t="str">
        <f>'Step 5 - Monthly Actuals'!AU5</f>
        <v>May</v>
      </c>
      <c r="H58" s="244">
        <f>'Step 5 - Monthly Actuals'!AU60</f>
        <v>0</v>
      </c>
      <c r="I58" s="244">
        <f>'Step 5 - Monthly Actuals'!AV60</f>
        <v>0</v>
      </c>
    </row>
    <row r="59" spans="1:9" ht="12">
      <c r="A59" s="243"/>
      <c r="B59" s="243"/>
      <c r="C59" s="243"/>
      <c r="D59" s="243"/>
      <c r="E59" s="243"/>
      <c r="G59" s="244" t="s">
        <v>237</v>
      </c>
      <c r="H59" s="244">
        <f>SUM(H47:H58)</f>
        <v>0</v>
      </c>
      <c r="I59" s="244">
        <f>SUM(I47:I58)</f>
        <v>0</v>
      </c>
    </row>
    <row r="60" spans="1:5" ht="12">
      <c r="A60" s="243"/>
      <c r="B60" s="243"/>
      <c r="C60" s="243"/>
      <c r="D60" s="243"/>
      <c r="E60" s="243"/>
    </row>
    <row r="61" spans="1:5" ht="12">
      <c r="A61" s="243"/>
      <c r="B61" s="243"/>
      <c r="C61" s="243"/>
      <c r="D61" s="243"/>
      <c r="E61" s="243"/>
    </row>
    <row r="62" spans="1:5" ht="12">
      <c r="A62" s="243"/>
      <c r="B62" s="243"/>
      <c r="C62" s="243"/>
      <c r="D62" s="243"/>
      <c r="E62" s="243"/>
    </row>
    <row r="63" spans="1:5" ht="12">
      <c r="A63" s="243"/>
      <c r="B63" s="243"/>
      <c r="C63" s="243"/>
      <c r="D63" s="243"/>
      <c r="E63" s="243"/>
    </row>
    <row r="64" spans="1:5" ht="12">
      <c r="A64" s="243"/>
      <c r="B64" s="243"/>
      <c r="C64" s="243"/>
      <c r="D64" s="243"/>
      <c r="E64" s="243"/>
    </row>
    <row r="65" spans="1:5" ht="12">
      <c r="A65" s="243"/>
      <c r="B65" s="243"/>
      <c r="C65" s="243"/>
      <c r="D65" s="243"/>
      <c r="E65" s="243"/>
    </row>
    <row r="66" spans="1:5" ht="12">
      <c r="A66" s="243"/>
      <c r="B66" s="243"/>
      <c r="C66" s="243"/>
      <c r="D66" s="243"/>
      <c r="E66" s="243"/>
    </row>
    <row r="67" spans="1:5" ht="12">
      <c r="A67" s="243"/>
      <c r="B67" s="243"/>
      <c r="C67" s="243"/>
      <c r="D67" s="243"/>
      <c r="E67" s="243"/>
    </row>
    <row r="68" spans="1:5" ht="12">
      <c r="A68" s="246"/>
      <c r="B68" s="243"/>
      <c r="C68" s="243"/>
      <c r="D68" s="243"/>
      <c r="E68" s="243"/>
    </row>
    <row r="69" spans="1:5" s="13" customFormat="1" ht="36.75" customHeight="1">
      <c r="A69" s="530"/>
      <c r="B69" s="530"/>
      <c r="C69" s="530"/>
      <c r="D69" s="530"/>
      <c r="E69" s="530"/>
    </row>
    <row r="70" spans="1:7" s="13" customFormat="1" ht="15">
      <c r="A70" s="530"/>
      <c r="B70" s="530"/>
      <c r="C70" s="530"/>
      <c r="D70" s="530"/>
      <c r="E70" s="530"/>
      <c r="F70" s="44"/>
      <c r="G70" s="44"/>
    </row>
  </sheetData>
  <sheetProtection password="DBAD" sheet="1" selectLockedCells="1"/>
  <mergeCells count="2">
    <mergeCell ref="A1:E1"/>
    <mergeCell ref="A69:E70"/>
  </mergeCells>
  <printOptions horizontalCentered="1" verticalCentered="1"/>
  <pageMargins left="0.03937007874015748" right="0.03937007874015748" top="0.03937007874015748" bottom="0.03937007874015748" header="0.31496062992125984" footer="0.31496062992125984"/>
  <pageSetup fitToHeight="1" fitToWidth="1" horizontalDpi="600" verticalDpi="600" orientation="portrait" paperSize="9" scale="8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1">
      <selection activeCell="J40" sqref="J40"/>
    </sheetView>
  </sheetViews>
  <sheetFormatPr defaultColWidth="9.140625" defaultRowHeight="15"/>
  <cols>
    <col min="1" max="8" width="13.57421875" style="0" customWidth="1"/>
    <col min="9" max="9" width="16.57421875" style="0" customWidth="1"/>
    <col min="10" max="10" width="11.421875" style="0" customWidth="1"/>
    <col min="11" max="11" width="13.28125" style="0" bestFit="1" customWidth="1"/>
  </cols>
  <sheetData>
    <row r="1" spans="1:13" ht="15">
      <c r="A1" s="13"/>
      <c r="B1" s="13"/>
      <c r="C1" s="13"/>
      <c r="D1" s="13"/>
      <c r="E1" s="13"/>
      <c r="F1" s="13"/>
      <c r="G1" s="13"/>
      <c r="H1" s="13"/>
      <c r="I1" s="13"/>
      <c r="J1" s="13"/>
      <c r="K1" s="13"/>
      <c r="L1" s="13"/>
      <c r="M1" s="13"/>
    </row>
    <row r="2" spans="1:13" ht="15.75">
      <c r="A2" s="13"/>
      <c r="B2" s="13"/>
      <c r="C2" s="13"/>
      <c r="D2" s="13"/>
      <c r="E2" s="13"/>
      <c r="F2" s="13"/>
      <c r="G2" s="13"/>
      <c r="H2" s="13"/>
      <c r="I2" s="532" t="s">
        <v>270</v>
      </c>
      <c r="J2" s="532"/>
      <c r="K2" s="532"/>
      <c r="L2" s="532"/>
      <c r="M2" s="532"/>
    </row>
    <row r="3" spans="1:13" ht="15">
      <c r="A3" s="13"/>
      <c r="B3" s="13"/>
      <c r="C3" s="13"/>
      <c r="D3" s="13"/>
      <c r="E3" s="13"/>
      <c r="F3" s="13"/>
      <c r="G3" s="13"/>
      <c r="H3" s="13"/>
      <c r="I3" s="533" t="s">
        <v>269</v>
      </c>
      <c r="J3" s="533"/>
      <c r="K3" s="533"/>
      <c r="L3" s="533"/>
      <c r="M3" s="533"/>
    </row>
    <row r="4" spans="1:13" ht="15">
      <c r="A4" s="13"/>
      <c r="B4" s="13"/>
      <c r="C4" s="13"/>
      <c r="D4" s="13"/>
      <c r="E4" s="13"/>
      <c r="F4" s="13"/>
      <c r="G4" s="13"/>
      <c r="H4" s="13"/>
      <c r="I4" s="533"/>
      <c r="J4" s="533"/>
      <c r="K4" s="533"/>
      <c r="L4" s="533"/>
      <c r="M4" s="533"/>
    </row>
    <row r="5" spans="1:13" ht="15">
      <c r="A5" s="100"/>
      <c r="B5" s="13"/>
      <c r="C5" s="13"/>
      <c r="D5" s="13"/>
      <c r="E5" s="13"/>
      <c r="F5" s="13"/>
      <c r="G5" s="13"/>
      <c r="H5" s="13"/>
      <c r="I5" s="533"/>
      <c r="J5" s="533"/>
      <c r="K5" s="533"/>
      <c r="L5" s="533"/>
      <c r="M5" s="533"/>
    </row>
    <row r="6" spans="1:13" ht="15">
      <c r="A6" s="100"/>
      <c r="B6" s="13"/>
      <c r="C6" s="13"/>
      <c r="D6" s="13"/>
      <c r="E6" s="13"/>
      <c r="F6" s="13"/>
      <c r="G6" s="13"/>
      <c r="H6" s="13"/>
      <c r="I6" s="13"/>
      <c r="J6" s="13"/>
      <c r="K6" s="13"/>
      <c r="L6" s="13"/>
      <c r="M6" s="13"/>
    </row>
    <row r="7" spans="1:13" ht="15">
      <c r="A7" s="100"/>
      <c r="B7" s="13"/>
      <c r="C7" s="13"/>
      <c r="D7" s="13"/>
      <c r="E7" s="13"/>
      <c r="F7" s="13"/>
      <c r="G7" s="13"/>
      <c r="H7" s="13"/>
      <c r="I7" s="531" t="s">
        <v>265</v>
      </c>
      <c r="J7" s="531"/>
      <c r="K7" s="257" t="s">
        <v>266</v>
      </c>
      <c r="L7" s="13"/>
      <c r="M7" s="13"/>
    </row>
    <row r="8" spans="1:13" ht="15">
      <c r="A8" s="100"/>
      <c r="B8" s="13"/>
      <c r="C8" s="13"/>
      <c r="D8" s="13"/>
      <c r="E8" s="13"/>
      <c r="F8" s="13"/>
      <c r="G8" s="13"/>
      <c r="H8" s="13"/>
      <c r="I8" s="102" t="s">
        <v>267</v>
      </c>
      <c r="J8" s="258">
        <f>'Step 1 - Milk Income'!C6</f>
        <v>0</v>
      </c>
      <c r="K8" s="262">
        <f>SUM(K9:K20)</f>
        <v>0.9995</v>
      </c>
      <c r="L8" s="13"/>
      <c r="M8" s="13"/>
    </row>
    <row r="9" spans="1:13" ht="15">
      <c r="A9" s="100"/>
      <c r="B9" s="13"/>
      <c r="C9" s="13"/>
      <c r="D9" s="13"/>
      <c r="E9" s="13"/>
      <c r="F9" s="13"/>
      <c r="G9" s="13"/>
      <c r="H9" s="13"/>
      <c r="I9" s="102" t="s">
        <v>147</v>
      </c>
      <c r="J9" s="258">
        <f aca="true" t="shared" si="0" ref="J9:J20">$J$8*K9</f>
        <v>0</v>
      </c>
      <c r="K9" s="261">
        <v>0.0055</v>
      </c>
      <c r="L9" s="13"/>
      <c r="M9" s="13"/>
    </row>
    <row r="10" spans="1:13" ht="15">
      <c r="A10" s="100"/>
      <c r="B10" s="13"/>
      <c r="C10" s="13"/>
      <c r="D10" s="13"/>
      <c r="E10" s="13"/>
      <c r="F10" s="13"/>
      <c r="G10" s="13"/>
      <c r="H10" s="13"/>
      <c r="I10" s="102" t="s">
        <v>148</v>
      </c>
      <c r="J10" s="258">
        <f t="shared" si="0"/>
        <v>0</v>
      </c>
      <c r="K10" s="261">
        <v>0.0085</v>
      </c>
      <c r="L10" s="13"/>
      <c r="M10" s="13"/>
    </row>
    <row r="11" spans="1:13" ht="15">
      <c r="A11" s="13"/>
      <c r="B11" s="13"/>
      <c r="C11" s="13"/>
      <c r="D11" s="13"/>
      <c r="E11" s="13"/>
      <c r="F11" s="13"/>
      <c r="G11" s="13"/>
      <c r="H11" s="13"/>
      <c r="I11" s="102" t="s">
        <v>149</v>
      </c>
      <c r="J11" s="258">
        <f t="shared" si="0"/>
        <v>0</v>
      </c>
      <c r="K11" s="261">
        <v>0.055</v>
      </c>
      <c r="L11" s="13"/>
      <c r="M11" s="13"/>
    </row>
    <row r="12" spans="1:13" ht="15">
      <c r="A12" s="13"/>
      <c r="B12" s="13"/>
      <c r="C12" s="13"/>
      <c r="D12" s="13"/>
      <c r="E12" s="13"/>
      <c r="F12" s="13"/>
      <c r="G12" s="13"/>
      <c r="H12" s="13"/>
      <c r="I12" s="102" t="s">
        <v>150</v>
      </c>
      <c r="J12" s="258">
        <f t="shared" si="0"/>
        <v>0</v>
      </c>
      <c r="K12" s="261">
        <v>0.114</v>
      </c>
      <c r="L12" s="13"/>
      <c r="M12" s="13"/>
    </row>
    <row r="13" spans="1:13" ht="15">
      <c r="A13" s="13"/>
      <c r="B13" s="13"/>
      <c r="C13" s="13"/>
      <c r="D13" s="13"/>
      <c r="E13" s="13"/>
      <c r="F13" s="13"/>
      <c r="G13" s="13"/>
      <c r="H13" s="13"/>
      <c r="I13" s="102" t="s">
        <v>151</v>
      </c>
      <c r="J13" s="258">
        <f t="shared" si="0"/>
        <v>0</v>
      </c>
      <c r="K13" s="261">
        <v>0.1415</v>
      </c>
      <c r="L13" s="13"/>
      <c r="M13" s="13"/>
    </row>
    <row r="14" spans="1:13" ht="15">
      <c r="A14" s="13"/>
      <c r="B14" s="13"/>
      <c r="C14" s="13"/>
      <c r="D14" s="13"/>
      <c r="E14" s="13"/>
      <c r="F14" s="13"/>
      <c r="G14" s="13"/>
      <c r="H14" s="13"/>
      <c r="I14" s="102" t="s">
        <v>152</v>
      </c>
      <c r="J14" s="258">
        <f t="shared" si="0"/>
        <v>0</v>
      </c>
      <c r="K14" s="261">
        <v>0.1375</v>
      </c>
      <c r="L14" s="13"/>
      <c r="M14" s="13"/>
    </row>
    <row r="15" spans="1:13" ht="15">
      <c r="A15" s="13"/>
      <c r="B15" s="13"/>
      <c r="C15" s="13"/>
      <c r="D15" s="13"/>
      <c r="E15" s="13"/>
      <c r="F15" s="13"/>
      <c r="G15" s="13"/>
      <c r="H15" s="13"/>
      <c r="I15" s="102" t="s">
        <v>153</v>
      </c>
      <c r="J15" s="258">
        <f t="shared" si="0"/>
        <v>0</v>
      </c>
      <c r="K15" s="261">
        <v>0.124</v>
      </c>
      <c r="L15" s="13"/>
      <c r="M15" s="13"/>
    </row>
    <row r="16" spans="1:13" ht="15">
      <c r="A16" s="13"/>
      <c r="B16" s="13"/>
      <c r="C16" s="13"/>
      <c r="D16" s="13"/>
      <c r="E16" s="13"/>
      <c r="F16" s="13"/>
      <c r="G16" s="13"/>
      <c r="H16" s="13"/>
      <c r="I16" s="102" t="s">
        <v>154</v>
      </c>
      <c r="J16" s="258">
        <f t="shared" si="0"/>
        <v>0</v>
      </c>
      <c r="K16" s="261">
        <v>0.114</v>
      </c>
      <c r="L16" s="13"/>
      <c r="M16" s="13"/>
    </row>
    <row r="17" spans="1:13" ht="15">
      <c r="A17" s="13"/>
      <c r="B17" s="13"/>
      <c r="C17" s="13"/>
      <c r="D17" s="13"/>
      <c r="E17" s="13"/>
      <c r="F17" s="13"/>
      <c r="G17" s="13"/>
      <c r="H17" s="13"/>
      <c r="I17" s="102" t="s">
        <v>155</v>
      </c>
      <c r="J17" s="258">
        <f t="shared" si="0"/>
        <v>0</v>
      </c>
      <c r="K17" s="261">
        <v>0.094</v>
      </c>
      <c r="L17" s="13"/>
      <c r="M17" s="13"/>
    </row>
    <row r="18" spans="1:13" ht="15">
      <c r="A18" s="13"/>
      <c r="B18" s="13"/>
      <c r="C18" s="13"/>
      <c r="D18" s="13"/>
      <c r="E18" s="13"/>
      <c r="F18" s="13"/>
      <c r="G18" s="13"/>
      <c r="H18" s="13"/>
      <c r="I18" s="102" t="s">
        <v>156</v>
      </c>
      <c r="J18" s="258">
        <f t="shared" si="0"/>
        <v>0</v>
      </c>
      <c r="K18" s="261">
        <v>0.0945</v>
      </c>
      <c r="L18" s="13"/>
      <c r="M18" s="13"/>
    </row>
    <row r="19" spans="1:13" ht="15">
      <c r="A19" s="13"/>
      <c r="B19" s="13"/>
      <c r="C19" s="13"/>
      <c r="D19" s="13"/>
      <c r="E19" s="13"/>
      <c r="F19" s="13"/>
      <c r="G19" s="13"/>
      <c r="H19" s="13"/>
      <c r="I19" s="102" t="s">
        <v>157</v>
      </c>
      <c r="J19" s="258">
        <f t="shared" si="0"/>
        <v>0</v>
      </c>
      <c r="K19" s="261">
        <v>0.074</v>
      </c>
      <c r="L19" s="13"/>
      <c r="M19" s="13"/>
    </row>
    <row r="20" spans="1:13" ht="15">
      <c r="A20" s="13"/>
      <c r="B20" s="13"/>
      <c r="C20" s="13"/>
      <c r="D20" s="13"/>
      <c r="E20" s="13"/>
      <c r="F20" s="13"/>
      <c r="G20" s="13"/>
      <c r="H20" s="13"/>
      <c r="I20" s="102" t="s">
        <v>158</v>
      </c>
      <c r="J20" s="258">
        <f t="shared" si="0"/>
        <v>0</v>
      </c>
      <c r="K20" s="261">
        <v>0.037</v>
      </c>
      <c r="L20" s="13"/>
      <c r="M20" s="13"/>
    </row>
    <row r="21" spans="1:13" ht="15">
      <c r="A21" s="13"/>
      <c r="B21" s="13"/>
      <c r="C21" s="13"/>
      <c r="D21" s="13"/>
      <c r="E21" s="13"/>
      <c r="F21" s="13"/>
      <c r="G21" s="13"/>
      <c r="H21" s="13"/>
      <c r="I21" s="13"/>
      <c r="J21" s="13"/>
      <c r="K21" s="13"/>
      <c r="L21" s="13"/>
      <c r="M21" s="13"/>
    </row>
    <row r="22" spans="1:13" ht="15.75">
      <c r="A22" s="13"/>
      <c r="B22" s="13"/>
      <c r="C22" s="13"/>
      <c r="D22" s="13"/>
      <c r="E22" s="13"/>
      <c r="F22" s="13"/>
      <c r="G22" s="13"/>
      <c r="H22" s="13"/>
      <c r="I22" s="532">
        <f>'Step 2 - Annual Cash Budget'!B2</f>
        <v>0</v>
      </c>
      <c r="J22" s="532"/>
      <c r="K22" s="532"/>
      <c r="L22" s="532"/>
      <c r="M22" s="532"/>
    </row>
    <row r="23" spans="1:8" ht="15">
      <c r="A23" s="13"/>
      <c r="B23" s="13"/>
      <c r="C23" s="13"/>
      <c r="D23" s="13"/>
      <c r="E23" s="13"/>
      <c r="F23" s="13"/>
      <c r="G23" s="13"/>
      <c r="H23" s="13"/>
    </row>
    <row r="24" spans="9:11" ht="15">
      <c r="I24" s="531" t="s">
        <v>265</v>
      </c>
      <c r="J24" s="531"/>
      <c r="K24" s="257" t="s">
        <v>266</v>
      </c>
    </row>
    <row r="25" spans="9:11" ht="15">
      <c r="I25" s="102" t="s">
        <v>267</v>
      </c>
      <c r="J25" s="263">
        <f>'Step 1 - Milk Income'!N11</f>
        <v>0</v>
      </c>
      <c r="K25" s="262" t="e">
        <f>SUM(K26:K37)</f>
        <v>#DIV/0!</v>
      </c>
    </row>
    <row r="26" spans="9:11" ht="15">
      <c r="I26" s="102" t="s">
        <v>147</v>
      </c>
      <c r="J26" s="263">
        <f>'Step 1 - Milk Income'!B11</f>
        <v>0</v>
      </c>
      <c r="K26" s="264" t="e">
        <f>J26/$J$25</f>
        <v>#DIV/0!</v>
      </c>
    </row>
    <row r="27" spans="9:11" ht="15">
      <c r="I27" s="102" t="s">
        <v>148</v>
      </c>
      <c r="J27" s="263">
        <f>'Step 1 - Milk Income'!C$11</f>
        <v>0</v>
      </c>
      <c r="K27" s="264" t="e">
        <f aca="true" t="shared" si="1" ref="K27:K37">J27/$J$25</f>
        <v>#DIV/0!</v>
      </c>
    </row>
    <row r="28" spans="9:11" ht="15">
      <c r="I28" s="102" t="s">
        <v>149</v>
      </c>
      <c r="J28" s="263">
        <f>'Step 1 - Milk Income'!D$11</f>
        <v>0</v>
      </c>
      <c r="K28" s="264" t="e">
        <f t="shared" si="1"/>
        <v>#DIV/0!</v>
      </c>
    </row>
    <row r="29" spans="9:11" ht="15">
      <c r="I29" s="102" t="s">
        <v>150</v>
      </c>
      <c r="J29" s="263">
        <f>'Step 1 - Milk Income'!E$11</f>
        <v>0</v>
      </c>
      <c r="K29" s="264" t="e">
        <f t="shared" si="1"/>
        <v>#DIV/0!</v>
      </c>
    </row>
    <row r="30" spans="9:11" ht="15">
      <c r="I30" s="102" t="s">
        <v>151</v>
      </c>
      <c r="J30" s="263">
        <f>'Step 1 - Milk Income'!F$11</f>
        <v>0</v>
      </c>
      <c r="K30" s="264" t="e">
        <f t="shared" si="1"/>
        <v>#DIV/0!</v>
      </c>
    </row>
    <row r="31" spans="9:11" ht="15">
      <c r="I31" s="102" t="s">
        <v>152</v>
      </c>
      <c r="J31" s="263">
        <f>'Step 1 - Milk Income'!G$11</f>
        <v>0</v>
      </c>
      <c r="K31" s="264" t="e">
        <f t="shared" si="1"/>
        <v>#DIV/0!</v>
      </c>
    </row>
    <row r="32" spans="9:11" ht="15">
      <c r="I32" s="102" t="s">
        <v>153</v>
      </c>
      <c r="J32" s="263">
        <f>'Step 1 - Milk Income'!H$11</f>
        <v>0</v>
      </c>
      <c r="K32" s="264" t="e">
        <f t="shared" si="1"/>
        <v>#DIV/0!</v>
      </c>
    </row>
    <row r="33" spans="9:11" ht="15">
      <c r="I33" s="102" t="s">
        <v>154</v>
      </c>
      <c r="J33" s="263">
        <f>'Step 1 - Milk Income'!I$11</f>
        <v>0</v>
      </c>
      <c r="K33" s="264" t="e">
        <f t="shared" si="1"/>
        <v>#DIV/0!</v>
      </c>
    </row>
    <row r="34" spans="9:11" ht="15">
      <c r="I34" s="102" t="s">
        <v>155</v>
      </c>
      <c r="J34" s="263">
        <f>'Step 1 - Milk Income'!J$11</f>
        <v>0</v>
      </c>
      <c r="K34" s="264" t="e">
        <f t="shared" si="1"/>
        <v>#DIV/0!</v>
      </c>
    </row>
    <row r="35" spans="9:11" ht="15">
      <c r="I35" s="102" t="s">
        <v>156</v>
      </c>
      <c r="J35" s="263">
        <f>'Step 1 - Milk Income'!K$11</f>
        <v>0</v>
      </c>
      <c r="K35" s="264" t="e">
        <f t="shared" si="1"/>
        <v>#DIV/0!</v>
      </c>
    </row>
    <row r="36" spans="9:11" ht="15">
      <c r="I36" s="102" t="s">
        <v>157</v>
      </c>
      <c r="J36" s="263">
        <f>'Step 1 - Milk Income'!L$11</f>
        <v>0</v>
      </c>
      <c r="K36" s="264" t="e">
        <f t="shared" si="1"/>
        <v>#DIV/0!</v>
      </c>
    </row>
    <row r="37" spans="9:11" ht="15">
      <c r="I37" s="102" t="s">
        <v>158</v>
      </c>
      <c r="J37" s="263">
        <f>'Step 1 - Milk Income'!M$11</f>
        <v>0</v>
      </c>
      <c r="K37" s="264" t="e">
        <f t="shared" si="1"/>
        <v>#DIV/0!</v>
      </c>
    </row>
  </sheetData>
  <sheetProtection password="DBAD" sheet="1"/>
  <mergeCells count="5">
    <mergeCell ref="I7:J7"/>
    <mergeCell ref="I2:M2"/>
    <mergeCell ref="I3:M5"/>
    <mergeCell ref="I22:M22"/>
    <mergeCell ref="I24:J24"/>
  </mergeCells>
  <conditionalFormatting sqref="I7:I20 I2:I3">
    <cfRule type="cellIs" priority="11" dxfId="32" operator="greaterThan" stopIfTrue="1">
      <formula>0</formula>
    </cfRule>
    <cfRule type="cellIs" priority="12" dxfId="33" operator="equal" stopIfTrue="1">
      <formula>0</formula>
    </cfRule>
  </conditionalFormatting>
  <conditionalFormatting sqref="K7">
    <cfRule type="cellIs" priority="7" dxfId="32" operator="greaterThan" stopIfTrue="1">
      <formula>0</formula>
    </cfRule>
    <cfRule type="cellIs" priority="8" dxfId="33" operator="equal" stopIfTrue="1">
      <formula>0</formula>
    </cfRule>
  </conditionalFormatting>
  <conditionalFormatting sqref="I22">
    <cfRule type="cellIs" priority="5" dxfId="32" operator="greaterThan" stopIfTrue="1">
      <formula>0</formula>
    </cfRule>
    <cfRule type="cellIs" priority="6" dxfId="33" operator="equal" stopIfTrue="1">
      <formula>0</formula>
    </cfRule>
  </conditionalFormatting>
  <conditionalFormatting sqref="I24:I37">
    <cfRule type="cellIs" priority="3" dxfId="32" operator="greaterThan" stopIfTrue="1">
      <formula>0</formula>
    </cfRule>
    <cfRule type="cellIs" priority="4" dxfId="33" operator="equal" stopIfTrue="1">
      <formula>0</formula>
    </cfRule>
  </conditionalFormatting>
  <conditionalFormatting sqref="K24">
    <cfRule type="cellIs" priority="1" dxfId="32" operator="greaterThan" stopIfTrue="1">
      <formula>0</formula>
    </cfRule>
    <cfRule type="cellIs" priority="2" dxfId="33" operator="equal" stopIfTrue="1">
      <formula>0</formula>
    </cfRule>
  </conditionalFormatting>
  <printOptions/>
  <pageMargins left="0.7" right="0.7" top="0.75" bottom="0.75" header="0.3" footer="0.3"/>
  <pageSetup fitToHeight="1" fitToWidth="1" horizontalDpi="600" verticalDpi="600" orientation="landscape" paperSize="9" scale="77" r:id="rId4"/>
  <ignoredErrors>
    <ignoredError sqref="K8" unlockedFormula="1"/>
    <ignoredError sqref="K25" evalError="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Bird</dc:creator>
  <cp:keywords/>
  <dc:description/>
  <cp:lastModifiedBy>Angie Fisher</cp:lastModifiedBy>
  <cp:lastPrinted>2015-05-21T18:49:27Z</cp:lastPrinted>
  <dcterms:created xsi:type="dcterms:W3CDTF">2013-10-13T23:23:31Z</dcterms:created>
  <dcterms:modified xsi:type="dcterms:W3CDTF">2017-02-13T23:22:48Z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